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\Board_of_Forestry\Committees\Effectiveness Monitoring Committee\06 BUDGET, FUNDING, RFP\BCP and Funding\EMC Funding Projections\"/>
    </mc:Choice>
  </mc:AlternateContent>
  <xr:revisionPtr revIDLastSave="0" documentId="13_ncr:1_{B379AC02-9CDC-4FF7-9502-530173FFDC17}" xr6:coauthVersionLast="47" xr6:coauthVersionMax="47" xr10:uidLastSave="{00000000-0000-0000-0000-000000000000}"/>
  <bookViews>
    <workbookView xWindow="-108" yWindow="-108" windowWidth="23256" windowHeight="13896" firstSheet="1" activeTab="1" xr2:uid="{EF49C00F-C20A-436C-8C67-C63A95AC2D51}"/>
  </bookViews>
  <sheets>
    <sheet name="ALL" sheetId="1" state="hidden" r:id="rId1"/>
    <sheet name="Budget Projections" sheetId="4" r:id="rId2"/>
  </sheets>
  <externalReferences>
    <externalReference r:id="rId3"/>
  </externalReferenc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0" i="4" l="1"/>
  <c r="J19" i="4"/>
  <c r="J25" i="4"/>
  <c r="J24" i="4"/>
  <c r="J23" i="4"/>
  <c r="J22" i="4"/>
  <c r="J21" i="4"/>
  <c r="J26" i="4"/>
  <c r="J18" i="4"/>
  <c r="J17" i="4"/>
  <c r="J16" i="4"/>
  <c r="J11" i="4"/>
  <c r="J10" i="4"/>
  <c r="J2" i="4"/>
  <c r="H27" i="4"/>
  <c r="H12" i="4"/>
  <c r="H13" i="4" s="1"/>
  <c r="G12" i="4"/>
  <c r="G13" i="4" s="1"/>
  <c r="F12" i="4"/>
  <c r="F13" i="4" s="1"/>
  <c r="I27" i="4"/>
  <c r="G27" i="4"/>
  <c r="F27" i="4"/>
  <c r="J3" i="4"/>
  <c r="J4" i="4"/>
  <c r="J5" i="4"/>
  <c r="J6" i="4"/>
  <c r="J7" i="4"/>
  <c r="J8" i="4"/>
  <c r="J9" i="4"/>
  <c r="K10" i="4"/>
  <c r="K9" i="4"/>
  <c r="K8" i="4"/>
  <c r="K7" i="4"/>
  <c r="K6" i="4"/>
  <c r="K5" i="4"/>
  <c r="K4" i="4"/>
  <c r="K3" i="4"/>
  <c r="K2" i="4"/>
  <c r="I12" i="4"/>
  <c r="I13" i="4" s="1"/>
  <c r="H28" i="4" l="1"/>
  <c r="J12" i="4"/>
  <c r="J27" i="4"/>
  <c r="J13" i="4"/>
  <c r="I28" i="4"/>
  <c r="K27" i="4"/>
  <c r="K12" i="4"/>
  <c r="C27" i="4"/>
  <c r="B27" i="4"/>
  <c r="D12" i="4"/>
  <c r="K13" i="4" l="1"/>
  <c r="F28" i="4"/>
  <c r="E6" i="4"/>
  <c r="C6" i="4"/>
  <c r="E5" i="4"/>
  <c r="C5" i="4"/>
  <c r="E4" i="4"/>
  <c r="C4" i="4"/>
  <c r="E12" i="4" l="1"/>
  <c r="C12" i="4"/>
  <c r="B12" i="4"/>
  <c r="G28" i="4" l="1"/>
  <c r="J28" i="4" s="1"/>
  <c r="E13" i="4"/>
  <c r="B13" i="4"/>
  <c r="B28" i="4" s="1"/>
  <c r="K28" i="4" l="1"/>
  <c r="E28" i="4"/>
  <c r="D13" i="4"/>
  <c r="F4" i="1"/>
  <c r="F3" i="1"/>
  <c r="F2" i="1"/>
  <c r="E5" i="1"/>
  <c r="D5" i="1"/>
  <c r="C5" i="1"/>
  <c r="E13" i="1"/>
  <c r="D13" i="1"/>
  <c r="C13" i="1"/>
  <c r="B5" i="1"/>
  <c r="F9" i="1"/>
  <c r="F12" i="1"/>
  <c r="F11" i="1"/>
  <c r="F10" i="1"/>
  <c r="F8" i="1"/>
  <c r="B4" i="1"/>
  <c r="D28" i="4" l="1"/>
  <c r="C13" i="4"/>
  <c r="C28" i="4" s="1"/>
  <c r="D15" i="1"/>
  <c r="C15" i="1"/>
  <c r="E15" i="1"/>
  <c r="F5" i="1"/>
  <c r="F13" i="1"/>
  <c r="B15" i="1"/>
  <c r="F15" i="1" l="1"/>
</calcChain>
</file>

<file path=xl/sharedStrings.xml><?xml version="1.0" encoding="utf-8"?>
<sst xmlns="http://schemas.openxmlformats.org/spreadsheetml/2006/main" count="90" uniqueCount="62">
  <si>
    <t>EMC-2021-003 9CA05659</t>
  </si>
  <si>
    <t>2021/22</t>
  </si>
  <si>
    <t>EMC-2018-006 9CA04452</t>
  </si>
  <si>
    <t>2022/23</t>
  </si>
  <si>
    <t>2023/24</t>
  </si>
  <si>
    <t>2024/25</t>
  </si>
  <si>
    <t>Proposed EMC-2022-001</t>
  </si>
  <si>
    <t>Proposed EMC-2022-002</t>
  </si>
  <si>
    <t>Proposed EMC-2022-003</t>
  </si>
  <si>
    <t>NOTES</t>
  </si>
  <si>
    <t>Requested $75,000-$150,000, emailed for clarification of allocation in each FY</t>
  </si>
  <si>
    <t>Proposed EMC-2022-004</t>
  </si>
  <si>
    <t>Proposed EMC-2022-005</t>
  </si>
  <si>
    <r>
      <rPr>
        <b/>
        <i/>
        <sz val="11"/>
        <color rgb="FF3F3F76"/>
        <rFont val="Calibri"/>
        <family val="2"/>
        <scheme val="minor"/>
      </rPr>
      <t xml:space="preserve">Item ↓        </t>
    </r>
    <r>
      <rPr>
        <b/>
        <sz val="11"/>
        <color rgb="FF3F3F76"/>
        <rFont val="Calibri"/>
        <family val="2"/>
        <scheme val="minor"/>
      </rPr>
      <t xml:space="preserve">                                          Fiscal Year →</t>
    </r>
  </si>
  <si>
    <t>Totals: 2022/23 - 2024/25</t>
  </si>
  <si>
    <t>Amount available for newly proposed projects in years 2022/23 - 2024/25 as of 9/23/2022</t>
  </si>
  <si>
    <t>EMC ANNUAL ALLOCATION</t>
  </si>
  <si>
    <t>PROPOSED PROJECTS, GRANT SOLICITATION 2023/24</t>
  </si>
  <si>
    <t>Balance Remaining after Current Allocations &amp; New Proposals</t>
  </si>
  <si>
    <t>Total Balance Remaining After Current Allocations:</t>
  </si>
  <si>
    <t>Total Amount Requested in New Proposals:</t>
  </si>
  <si>
    <t>Amount requested in new proposals</t>
  </si>
  <si>
    <t>Amount deficient after current allocations, and if new projects were funded as requested</t>
  </si>
  <si>
    <t>Row Labels</t>
  </si>
  <si>
    <t>Grand Total</t>
  </si>
  <si>
    <t>Sum of 2022/23</t>
  </si>
  <si>
    <t>Sum of 2023/24</t>
  </si>
  <si>
    <t>Sum of 2024/25</t>
  </si>
  <si>
    <t>Total of Current Allocations</t>
  </si>
  <si>
    <t>NA</t>
  </si>
  <si>
    <r>
      <rPr>
        <b/>
        <i/>
        <sz val="11"/>
        <rFont val="Calibri"/>
        <family val="2"/>
        <scheme val="minor"/>
      </rPr>
      <t>EMC-2022-003:</t>
    </r>
    <r>
      <rPr>
        <b/>
        <i/>
        <sz val="11"/>
        <color theme="1" tint="0.34998626667073579"/>
        <rFont val="Calibri"/>
        <family val="2"/>
        <scheme val="minor"/>
      </rPr>
      <t xml:space="preserve"> Santa Cruz Mountains Post-Fire Redwood Defect Study</t>
    </r>
  </si>
  <si>
    <r>
      <rPr>
        <b/>
        <i/>
        <sz val="11"/>
        <rFont val="Calibri"/>
        <family val="2"/>
        <scheme val="minor"/>
      </rPr>
      <t>EMC-2022-004:</t>
    </r>
    <r>
      <rPr>
        <b/>
        <i/>
        <sz val="11"/>
        <color theme="1" tint="0.34998626667073579"/>
        <rFont val="Calibri"/>
        <family val="2"/>
        <scheme val="minor"/>
      </rPr>
      <t xml:space="preserve"> A critical evaluation of Forest Practice Regulation's capacity to accommodate forest restoration and resilience targets</t>
    </r>
  </si>
  <si>
    <r>
      <rPr>
        <b/>
        <i/>
        <sz val="11"/>
        <rFont val="Calibri"/>
        <family val="2"/>
        <scheme val="minor"/>
      </rPr>
      <t>EMC-2022-005:</t>
    </r>
    <r>
      <rPr>
        <b/>
        <i/>
        <sz val="11"/>
        <color theme="1" tint="0.34998626667073579"/>
        <rFont val="Calibri"/>
        <family val="2"/>
        <scheme val="minor"/>
      </rPr>
      <t xml:space="preserve"> Decay rate and fire behavior of post-harvest slash in coastal redwood forests</t>
    </r>
  </si>
  <si>
    <r>
      <rPr>
        <b/>
        <i/>
        <sz val="11"/>
        <rFont val="Calibri"/>
        <family val="2"/>
        <scheme val="minor"/>
      </rPr>
      <t>EMC-2021-003:</t>
    </r>
    <r>
      <rPr>
        <b/>
        <i/>
        <sz val="11"/>
        <color theme="1" tint="0.34998626667073579"/>
        <rFont val="Calibri"/>
        <family val="2"/>
        <scheme val="minor"/>
      </rPr>
      <t xml:space="preserve"> Evaluating the Response of Native Pollinators to Fuel-Reduction Treatments in Managed Conifer Forests</t>
    </r>
  </si>
  <si>
    <t>2025/26</t>
  </si>
  <si>
    <t>Anticipated Balance Remaining after Current Allocations + New Proposals (if funded as requested in Initial Concept Proposals)</t>
  </si>
  <si>
    <r>
      <rPr>
        <b/>
        <i/>
        <sz val="11"/>
        <rFont val="Calibri"/>
        <family val="2"/>
        <scheme val="minor"/>
      </rPr>
      <t>EMC-2023-003:</t>
    </r>
    <r>
      <rPr>
        <b/>
        <i/>
        <sz val="11"/>
        <color theme="1" tint="0.34998626667073579"/>
        <rFont val="Calibri"/>
        <family val="2"/>
        <scheme val="minor"/>
      </rPr>
      <t xml:space="preserve"> Pre- and Post-Harvest Fuel Loads and Implications for Site Productivity</t>
    </r>
  </si>
  <si>
    <r>
      <rPr>
        <b/>
        <i/>
        <sz val="11"/>
        <rFont val="Calibri"/>
        <family val="2"/>
        <scheme val="minor"/>
      </rPr>
      <t>EMC-2023-002:</t>
    </r>
    <r>
      <rPr>
        <b/>
        <i/>
        <sz val="11"/>
        <color theme="1" tint="0.34998626667073579"/>
        <rFont val="Calibri"/>
        <family val="2"/>
        <scheme val="minor"/>
      </rPr>
      <t xml:space="preserve"> Assessing Fire Hazard, Risk, and Post Fire Recovery for Watercourse and Lake Protection Zones and riparian areas of California </t>
    </r>
    <r>
      <rPr>
        <b/>
        <sz val="11"/>
        <color theme="1" tint="0.34998626667073579"/>
        <rFont val="Calibri"/>
        <family val="2"/>
        <scheme val="minor"/>
      </rPr>
      <t>(01/24–06/25)</t>
    </r>
  </si>
  <si>
    <t>2026/27</t>
  </si>
  <si>
    <t>Total Proposed: 2024/25 - 2026/27</t>
  </si>
  <si>
    <r>
      <rPr>
        <b/>
        <i/>
        <sz val="11"/>
        <rFont val="Calibri"/>
        <family val="2"/>
        <scheme val="minor"/>
      </rPr>
      <t>EMC-2024-004:</t>
    </r>
    <r>
      <rPr>
        <b/>
        <i/>
        <sz val="11"/>
        <color theme="1" tint="0.34998626667073579"/>
        <rFont val="Calibri"/>
        <family val="2"/>
        <scheme val="minor"/>
      </rPr>
      <t xml:space="preserve"> Establishing a Survey Protocol for Marbled Murrelet Using Passive Acoustic Technology (Phase 1)</t>
    </r>
  </si>
  <si>
    <t>Potential Total of Proposals</t>
  </si>
  <si>
    <r>
      <rPr>
        <b/>
        <i/>
        <sz val="11"/>
        <rFont val="Calibri"/>
        <family val="2"/>
        <scheme val="minor"/>
      </rPr>
      <t>EMC-2024-001:</t>
    </r>
    <r>
      <rPr>
        <b/>
        <i/>
        <sz val="11"/>
        <color theme="1" tint="0.34998626667073579"/>
        <rFont val="Calibri"/>
        <family val="2"/>
        <scheme val="minor"/>
      </rPr>
      <t xml:space="preserve"> Balancing fuel considerations and rare carnivore habitat: an evaluation of risk and reward</t>
    </r>
    <r>
      <rPr>
        <b/>
        <i/>
        <sz val="11"/>
        <rFont val="Calibri"/>
        <family val="2"/>
        <scheme val="minor"/>
      </rPr>
      <t xml:space="preserve"> (Option 1)</t>
    </r>
  </si>
  <si>
    <t>2027/28</t>
  </si>
  <si>
    <t>Total Allocated: 2025/26 - 2027/28</t>
  </si>
  <si>
    <r>
      <t xml:space="preserve">EMC-2025-005: </t>
    </r>
    <r>
      <rPr>
        <b/>
        <i/>
        <sz val="11"/>
        <color theme="1" tint="0.34998626667073579"/>
        <rFont val="Calibri"/>
        <family val="2"/>
        <scheme val="minor"/>
      </rPr>
      <t xml:space="preserve">Evaluating Post-Fire Restocking Strategies and Their Effectiveness in Promoting Wildfire Resilience in Industrial and Non-Industrial Timberlands </t>
    </r>
    <r>
      <rPr>
        <b/>
        <i/>
        <sz val="11"/>
        <rFont val="Calibri"/>
        <family val="2"/>
        <scheme val="minor"/>
      </rPr>
      <t>(J. Moghaddas)</t>
    </r>
  </si>
  <si>
    <t>EMC PROJECTED ANNUAL ALLOCATION
CURRENT FUNDED PROJECTS</t>
  </si>
  <si>
    <r>
      <rPr>
        <b/>
        <i/>
        <sz val="11"/>
        <color rgb="FF3F3F76"/>
        <rFont val="Calibri"/>
        <family val="2"/>
        <scheme val="minor"/>
      </rPr>
      <t xml:space="preserve">Item ↓        </t>
    </r>
    <r>
      <rPr>
        <b/>
        <sz val="11"/>
        <color rgb="FF3F3F76"/>
        <rFont val="Calibri"/>
        <family val="2"/>
        <scheme val="minor"/>
      </rPr>
      <t xml:space="preserve">                                                                                Fiscal Year →</t>
    </r>
  </si>
  <si>
    <t>2028/29</t>
  </si>
  <si>
    <r>
      <t xml:space="preserve">EMC-2026-001: </t>
    </r>
    <r>
      <rPr>
        <b/>
        <i/>
        <sz val="11"/>
        <color theme="1" tint="0.34998626667073579"/>
        <rFont val="Calibri"/>
        <family val="2"/>
        <scheme val="minor"/>
      </rPr>
      <t>Process Based Restoration of Headwater Streams: Beneficial Reuse of Forest Biomass for Wildfire Resilience</t>
    </r>
    <r>
      <rPr>
        <b/>
        <i/>
        <sz val="11"/>
        <rFont val="Calibri"/>
        <family val="2"/>
        <scheme val="minor"/>
      </rPr>
      <t xml:space="preserve"> (O'Connor, Kobor, and Pollitz)</t>
    </r>
  </si>
  <si>
    <t>Total Allocated: 2026/27 - 2028/29</t>
  </si>
  <si>
    <r>
      <t xml:space="preserve">EMC-2026-002: </t>
    </r>
    <r>
      <rPr>
        <b/>
        <i/>
        <sz val="11"/>
        <color theme="1" tint="0.34998626667073579"/>
        <rFont val="Calibri"/>
        <family val="2"/>
        <scheme val="minor"/>
      </rPr>
      <t xml:space="preserve">Evaluating Hydrologic Responses to Process-Based Meadow Restoration and Forest Thinning Treatments in Sierra Nevada Headwater Watersheds </t>
    </r>
    <r>
      <rPr>
        <b/>
        <i/>
        <sz val="11"/>
        <rFont val="Calibri"/>
        <family val="2"/>
        <scheme val="minor"/>
      </rPr>
      <t>(Skorko)</t>
    </r>
  </si>
  <si>
    <r>
      <t xml:space="preserve">EMC-2026-003: </t>
    </r>
    <r>
      <rPr>
        <b/>
        <i/>
        <sz val="11"/>
        <color theme="1" tint="0.34998626667073579"/>
        <rFont val="Calibri"/>
        <family val="2"/>
        <scheme val="minor"/>
      </rPr>
      <t xml:space="preserve">Evaluating Hydrologic Responses to Process-Based Meadow Restoration and Forest Thinning Treatments in Sierra Nevada Headwater Watersheds </t>
    </r>
    <r>
      <rPr>
        <b/>
        <i/>
        <sz val="11"/>
        <rFont val="Calibri"/>
        <family val="2"/>
        <scheme val="minor"/>
      </rPr>
      <t>(Estes and Hankin)</t>
    </r>
  </si>
  <si>
    <r>
      <t xml:space="preserve">EMC-2026-004: </t>
    </r>
    <r>
      <rPr>
        <b/>
        <i/>
        <sz val="11"/>
        <color theme="1" tint="0.34998626667073579"/>
        <rFont val="Calibri"/>
        <family val="2"/>
        <scheme val="minor"/>
      </rPr>
      <t xml:space="preserve">After the Burn: wildfire effects on forest structure, fuels, and landscape resilience in coastal redwood forests  </t>
    </r>
    <r>
      <rPr>
        <b/>
        <i/>
        <sz val="11"/>
        <rFont val="Calibri"/>
        <family val="2"/>
        <scheme val="minor"/>
      </rPr>
      <t>(Kaarakka and Grupenhoff)</t>
    </r>
  </si>
  <si>
    <r>
      <t xml:space="preserve">EMC-2026-005: </t>
    </r>
    <r>
      <rPr>
        <b/>
        <i/>
        <sz val="11"/>
        <color theme="1" tint="0.34998626667073579"/>
        <rFont val="Calibri"/>
        <family val="2"/>
        <scheme val="minor"/>
      </rPr>
      <t>Evaluating Vegetation Change, through an Eco-Cultural Approach, in Vulnerable, Long-Term Communities, to Enhance Wildfire Resilience and Riparian Protection in California Forest Landscapes</t>
    </r>
    <r>
      <rPr>
        <b/>
        <i/>
        <sz val="11"/>
        <rFont val="Calibri"/>
        <family val="2"/>
        <scheme val="minor"/>
      </rPr>
      <t>(Li and Waxman)</t>
    </r>
  </si>
  <si>
    <r>
      <t xml:space="preserve">EMC-2026-006: </t>
    </r>
    <r>
      <rPr>
        <b/>
        <i/>
        <sz val="11"/>
        <color theme="1" tint="0.34998626667073579"/>
        <rFont val="Calibri"/>
        <family val="2"/>
        <scheme val="minor"/>
      </rPr>
      <t xml:space="preserve">Updating the FORest Stand Evaluation Environment (FORSEE) Growth and Yield Software, Including the Underlying CRYPTOS and CACTOS Growth Models </t>
    </r>
    <r>
      <rPr>
        <b/>
        <i/>
        <sz val="11"/>
        <rFont val="Calibri"/>
        <family val="2"/>
        <scheme val="minor"/>
      </rPr>
      <t>(Krumland)</t>
    </r>
  </si>
  <si>
    <r>
      <t xml:space="preserve">EMC-2026-007: </t>
    </r>
    <r>
      <rPr>
        <b/>
        <i/>
        <sz val="11"/>
        <color theme="1" tint="0.34998626667073579"/>
        <rFont val="Calibri"/>
        <family val="2"/>
        <scheme val="minor"/>
      </rPr>
      <t xml:space="preserve">Leveraging the forest practices act to restore and protect California’s coastal and foothill hardwood forests </t>
    </r>
    <r>
      <rPr>
        <b/>
        <i/>
        <sz val="11"/>
        <rFont val="Calibri"/>
        <family val="2"/>
        <scheme val="minor"/>
      </rPr>
      <t>(Poloni, Corella, and Noyes)</t>
    </r>
  </si>
  <si>
    <r>
      <t xml:space="preserve">EMC-2026-008: </t>
    </r>
    <r>
      <rPr>
        <b/>
        <i/>
        <sz val="11"/>
        <color theme="1" tint="0.34998626667073579"/>
        <rFont val="Calibri"/>
        <family val="2"/>
        <scheme val="minor"/>
      </rPr>
      <t xml:space="preserve">Evaluating Post-Fire Restocking Strategies and Their Effectiveness in Promoting Wildfire Resilience in Southern Forest District Industrial and Non-Industrial Timberlands </t>
    </r>
    <r>
      <rPr>
        <b/>
        <i/>
        <sz val="11"/>
        <rFont val="Calibri"/>
        <family val="2"/>
        <scheme val="minor"/>
      </rPr>
      <t>(Saah and Moghaddas)</t>
    </r>
  </si>
  <si>
    <r>
      <t xml:space="preserve">EMC-2026-009: </t>
    </r>
    <r>
      <rPr>
        <b/>
        <i/>
        <sz val="11"/>
        <color theme="1" tint="0.34998626667073579"/>
        <rFont val="Calibri"/>
        <family val="2"/>
        <scheme val="minor"/>
      </rPr>
      <t xml:space="preserve">Advancing Tribal Climate Resilience and Forest Stewardship </t>
    </r>
    <r>
      <rPr>
        <b/>
        <i/>
        <sz val="11"/>
        <rFont val="Calibri"/>
        <family val="2"/>
        <scheme val="minor"/>
      </rPr>
      <t>(California Indian Environmental Alliance)</t>
    </r>
  </si>
  <si>
    <r>
      <t xml:space="preserve">EMC-2026-010: </t>
    </r>
    <r>
      <rPr>
        <b/>
        <i/>
        <sz val="11"/>
        <color theme="1" tint="0.34998626667073579"/>
        <rFont val="Calibri"/>
        <family val="2"/>
        <scheme val="minor"/>
      </rPr>
      <t xml:space="preserve">Integrating Aquatic and Riparian Monitoring to Evaluate Forest Practice Rule Effectiveness for WLPZ Function in the Sierra Nevada </t>
    </r>
    <r>
      <rPr>
        <b/>
        <i/>
        <sz val="11"/>
        <rFont val="Calibri"/>
        <family val="2"/>
        <scheme val="minor"/>
      </rPr>
      <t>(Lauder, Herbst, and Noack)</t>
    </r>
  </si>
  <si>
    <r>
      <t xml:space="preserve">EMC-2026-011: </t>
    </r>
    <r>
      <rPr>
        <b/>
        <i/>
        <sz val="11"/>
        <color theme="1" tint="0.34998626667073579"/>
        <rFont val="Calibri"/>
        <family val="2"/>
        <scheme val="minor"/>
      </rPr>
      <t xml:space="preserve">Remote Sensing Assessment of Coastal Prairie Encroachment to Inform California Forest Practice Rule Implementation on the North Coast </t>
    </r>
    <r>
      <rPr>
        <b/>
        <i/>
        <sz val="11"/>
        <rFont val="Calibri"/>
        <family val="2"/>
        <scheme val="minor"/>
      </rPr>
      <t>(Fingerman)</t>
    </r>
  </si>
  <si>
    <t>PROPOSED PROJECTS
GRANT SOLICITATION 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</si>
</sst>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i/>
      <sz val="11"/>
      <color theme="1" tint="0.34998626667073579"/>
      <name val="Calibri"/>
      <family val="2"/>
      <scheme val="minor"/>
    </font>
    <font>
      <b/>
      <i/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indexed="64"/>
      </top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/>
      <bottom style="thin">
        <color rgb="FF7F7F7F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0" borderId="0" applyNumberFormat="0" applyFill="0" applyBorder="0" applyAlignment="0" applyProtection="0"/>
    <xf numFmtId="0" fontId="8" fillId="5" borderId="0" applyNumberFormat="0" applyBorder="0" applyAlignment="0" applyProtection="0"/>
  </cellStyleXfs>
  <cellXfs count="94">
    <xf numFmtId="0" fontId="0" fillId="0" borderId="0" xfId="0"/>
    <xf numFmtId="44" fontId="0" fillId="0" borderId="0" xfId="1" applyFont="1"/>
    <xf numFmtId="44" fontId="0" fillId="0" borderId="0" xfId="1" applyFont="1" applyAlignment="1">
      <alignment horizontal="center" vertical="center"/>
    </xf>
    <xf numFmtId="44" fontId="4" fillId="3" borderId="0" xfId="1" applyFont="1" applyFill="1"/>
    <xf numFmtId="44" fontId="4" fillId="4" borderId="0" xfId="1" applyFont="1" applyFill="1"/>
    <xf numFmtId="0" fontId="5" fillId="2" borderId="1" xfId="2" applyFont="1" applyAlignment="1">
      <alignment horizontal="right"/>
    </xf>
    <xf numFmtId="0" fontId="5" fillId="2" borderId="1" xfId="2" applyFont="1" applyAlignment="1">
      <alignment horizontal="center" vertical="center"/>
    </xf>
    <xf numFmtId="0" fontId="6" fillId="0" borderId="0" xfId="3" applyFont="1"/>
    <xf numFmtId="0" fontId="6" fillId="0" borderId="0" xfId="3" applyFont="1" applyAlignment="1">
      <alignment horizontal="right"/>
    </xf>
    <xf numFmtId="44" fontId="0" fillId="0" borderId="0" xfId="1" applyFont="1" applyFill="1" applyBorder="1"/>
    <xf numFmtId="0" fontId="5" fillId="2" borderId="2" xfId="2" applyFont="1" applyBorder="1" applyAlignment="1">
      <alignment horizontal="center" vertical="center"/>
    </xf>
    <xf numFmtId="0" fontId="5" fillId="2" borderId="3" xfId="2" applyFont="1" applyBorder="1" applyAlignment="1">
      <alignment horizontal="center" vertical="center"/>
    </xf>
    <xf numFmtId="0" fontId="5" fillId="2" borderId="4" xfId="2" applyFont="1" applyBorder="1" applyAlignment="1">
      <alignment horizontal="center" vertical="center"/>
    </xf>
    <xf numFmtId="44" fontId="0" fillId="0" borderId="5" xfId="0" applyNumberFormat="1" applyBorder="1"/>
    <xf numFmtId="44" fontId="9" fillId="5" borderId="5" xfId="4" applyNumberFormat="1" applyFont="1" applyBorder="1"/>
    <xf numFmtId="0" fontId="10" fillId="0" borderId="0" xfId="3" applyFont="1" applyAlignment="1">
      <alignment horizontal="right"/>
    </xf>
    <xf numFmtId="0" fontId="10" fillId="0" borderId="0" xfId="3" applyFont="1"/>
    <xf numFmtId="0" fontId="10" fillId="0" borderId="0" xfId="3" applyFont="1" applyAlignment="1">
      <alignment horizontal="left"/>
    </xf>
    <xf numFmtId="0" fontId="5" fillId="2" borderId="5" xfId="2" applyFont="1" applyBorder="1" applyAlignment="1">
      <alignment horizontal="center" vertical="center"/>
    </xf>
    <xf numFmtId="44" fontId="9" fillId="5" borderId="6" xfId="4" applyNumberFormat="1" applyFont="1" applyBorder="1"/>
    <xf numFmtId="0" fontId="10" fillId="6" borderId="0" xfId="3" applyFont="1" applyFill="1" applyAlignment="1">
      <alignment horizontal="right"/>
    </xf>
    <xf numFmtId="44" fontId="4" fillId="6" borderId="0" xfId="1" applyFont="1" applyFill="1"/>
    <xf numFmtId="44" fontId="9" fillId="6" borderId="5" xfId="4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0" fontId="0" fillId="0" borderId="0" xfId="0" applyAlignment="1">
      <alignment vertical="top"/>
    </xf>
    <xf numFmtId="44" fontId="4" fillId="6" borderId="0" xfId="1" applyFont="1" applyFill="1" applyAlignment="1">
      <alignment vertical="top"/>
    </xf>
    <xf numFmtId="0" fontId="0" fillId="0" borderId="0" xfId="0" applyAlignment="1">
      <alignment horizontal="center" vertical="top"/>
    </xf>
    <xf numFmtId="0" fontId="6" fillId="0" borderId="0" xfId="3" applyFont="1" applyAlignment="1">
      <alignment vertical="top" wrapText="1"/>
    </xf>
    <xf numFmtId="0" fontId="6" fillId="0" borderId="0" xfId="3" applyFont="1" applyFill="1" applyAlignment="1">
      <alignment vertical="top" wrapText="1"/>
    </xf>
    <xf numFmtId="0" fontId="6" fillId="0" borderId="0" xfId="3" applyFont="1" applyAlignment="1">
      <alignment horizontal="right" vertical="top" wrapText="1"/>
    </xf>
    <xf numFmtId="0" fontId="10" fillId="6" borderId="0" xfId="3" applyFont="1" applyFill="1" applyAlignment="1">
      <alignment horizontal="right" vertical="top" wrapText="1"/>
    </xf>
    <xf numFmtId="0" fontId="5" fillId="2" borderId="7" xfId="2" applyFont="1" applyBorder="1" applyAlignment="1">
      <alignment horizontal="center" wrapText="1"/>
    </xf>
    <xf numFmtId="44" fontId="0" fillId="0" borderId="5" xfId="0" applyNumberFormat="1" applyBorder="1" applyAlignment="1">
      <alignment horizontal="center" vertical="top"/>
    </xf>
    <xf numFmtId="44" fontId="0" fillId="0" borderId="0" xfId="0" applyNumberFormat="1" applyAlignment="1">
      <alignment vertical="top"/>
    </xf>
    <xf numFmtId="44" fontId="0" fillId="0" borderId="8" xfId="1" applyFont="1" applyBorder="1" applyAlignment="1">
      <alignment vertical="top"/>
    </xf>
    <xf numFmtId="44" fontId="0" fillId="0" borderId="8" xfId="1" applyFont="1" applyFill="1" applyBorder="1" applyAlignment="1">
      <alignment vertical="top"/>
    </xf>
    <xf numFmtId="0" fontId="12" fillId="0" borderId="8" xfId="3" applyFont="1" applyBorder="1" applyAlignment="1">
      <alignment horizontal="center" vertical="center" wrapText="1"/>
    </xf>
    <xf numFmtId="0" fontId="5" fillId="2" borderId="2" xfId="2" applyFont="1" applyBorder="1" applyAlignment="1">
      <alignment horizontal="left"/>
    </xf>
    <xf numFmtId="0" fontId="5" fillId="2" borderId="9" xfId="2" applyFont="1" applyBorder="1" applyAlignment="1">
      <alignment horizontal="center"/>
    </xf>
    <xf numFmtId="0" fontId="5" fillId="2" borderId="10" xfId="2" applyFont="1" applyBorder="1" applyAlignment="1">
      <alignment horizontal="center"/>
    </xf>
    <xf numFmtId="44" fontId="13" fillId="0" borderId="11" xfId="1" applyFont="1" applyBorder="1" applyAlignment="1">
      <alignment vertical="top"/>
    </xf>
    <xf numFmtId="0" fontId="12" fillId="0" borderId="11" xfId="3" applyFont="1" applyBorder="1" applyAlignment="1">
      <alignment horizontal="center" vertical="center" wrapText="1"/>
    </xf>
    <xf numFmtId="44" fontId="0" fillId="0" borderId="11" xfId="1" applyFont="1" applyBorder="1" applyAlignment="1">
      <alignment vertical="top"/>
    </xf>
    <xf numFmtId="0" fontId="10" fillId="6" borderId="11" xfId="3" applyFont="1" applyFill="1" applyBorder="1" applyAlignment="1">
      <alignment horizontal="right" vertical="top"/>
    </xf>
    <xf numFmtId="0" fontId="5" fillId="2" borderId="12" xfId="2" applyFont="1" applyBorder="1" applyAlignment="1">
      <alignment horizontal="center"/>
    </xf>
    <xf numFmtId="0" fontId="5" fillId="2" borderId="13" xfId="2" applyFont="1" applyBorder="1" applyAlignment="1">
      <alignment horizontal="center"/>
    </xf>
    <xf numFmtId="44" fontId="0" fillId="0" borderId="0" xfId="1" applyFont="1" applyBorder="1" applyAlignment="1">
      <alignment vertical="top"/>
    </xf>
    <xf numFmtId="44" fontId="0" fillId="0" borderId="11" xfId="1" applyFont="1" applyFill="1" applyBorder="1" applyAlignment="1">
      <alignment vertical="top"/>
    </xf>
    <xf numFmtId="44" fontId="0" fillId="0" borderId="0" xfId="1" applyFont="1" applyFill="1" applyBorder="1" applyAlignment="1">
      <alignment vertical="top"/>
    </xf>
    <xf numFmtId="44" fontId="4" fillId="6" borderId="0" xfId="1" applyFont="1" applyFill="1" applyBorder="1" applyAlignment="1">
      <alignment vertical="top"/>
    </xf>
    <xf numFmtId="0" fontId="5" fillId="2" borderId="2" xfId="2" applyFont="1" applyBorder="1" applyAlignment="1">
      <alignment horizontal="center"/>
    </xf>
    <xf numFmtId="0" fontId="10" fillId="6" borderId="0" xfId="3" applyFont="1" applyFill="1" applyBorder="1" applyAlignment="1">
      <alignment horizontal="right" vertical="top"/>
    </xf>
    <xf numFmtId="0" fontId="5" fillId="2" borderId="14" xfId="2" applyFont="1" applyBorder="1" applyAlignment="1">
      <alignment horizontal="center"/>
    </xf>
    <xf numFmtId="0" fontId="5" fillId="2" borderId="15" xfId="2" applyFont="1" applyBorder="1" applyAlignment="1">
      <alignment horizontal="center"/>
    </xf>
    <xf numFmtId="44" fontId="4" fillId="6" borderId="6" xfId="1" applyFont="1" applyFill="1" applyBorder="1" applyAlignment="1">
      <alignment vertical="top"/>
    </xf>
    <xf numFmtId="44" fontId="4" fillId="0" borderId="0" xfId="1" applyFont="1" applyBorder="1" applyAlignment="1">
      <alignment vertical="top"/>
    </xf>
    <xf numFmtId="0" fontId="4" fillId="0" borderId="0" xfId="0" applyFont="1" applyAlignment="1">
      <alignment vertical="top"/>
    </xf>
    <xf numFmtId="44" fontId="4" fillId="0" borderId="0" xfId="1" applyFont="1" applyFill="1" applyBorder="1" applyAlignment="1">
      <alignment vertical="top"/>
    </xf>
    <xf numFmtId="44" fontId="1" fillId="0" borderId="0" xfId="1" applyFont="1" applyBorder="1" applyAlignment="1">
      <alignment vertical="top"/>
    </xf>
    <xf numFmtId="44" fontId="1" fillId="0" borderId="0" xfId="1" applyFont="1" applyFill="1" applyBorder="1" applyAlignment="1">
      <alignment vertical="top"/>
    </xf>
    <xf numFmtId="0" fontId="5" fillId="2" borderId="11" xfId="2" applyFont="1" applyBorder="1" applyAlignment="1">
      <alignment horizontal="center"/>
    </xf>
    <xf numFmtId="0" fontId="5" fillId="2" borderId="0" xfId="2" applyFont="1" applyBorder="1" applyAlignment="1">
      <alignment horizontal="center"/>
    </xf>
    <xf numFmtId="0" fontId="15" fillId="0" borderId="0" xfId="3" applyFont="1" applyAlignment="1">
      <alignment horizontal="right" vertical="top" wrapText="1"/>
    </xf>
    <xf numFmtId="0" fontId="11" fillId="0" borderId="0" xfId="3" applyFont="1" applyAlignment="1">
      <alignment horizontal="left" vertical="top" wrapText="1"/>
    </xf>
    <xf numFmtId="44" fontId="2" fillId="2" borderId="1" xfId="1" applyFont="1" applyFill="1" applyBorder="1" applyAlignment="1">
      <alignment horizontal="center"/>
    </xf>
    <xf numFmtId="44" fontId="2" fillId="2" borderId="19" xfId="1" applyFont="1" applyFill="1" applyBorder="1" applyAlignment="1">
      <alignment horizontal="center"/>
    </xf>
    <xf numFmtId="44" fontId="2" fillId="2" borderId="2" xfId="1" applyFont="1" applyFill="1" applyBorder="1" applyAlignment="1">
      <alignment horizontal="center"/>
    </xf>
    <xf numFmtId="44" fontId="2" fillId="2" borderId="20" xfId="1" applyFont="1" applyFill="1" applyBorder="1" applyAlignment="1">
      <alignment horizontal="center"/>
    </xf>
    <xf numFmtId="0" fontId="5" fillId="2" borderId="21" xfId="2" applyFont="1" applyBorder="1" applyAlignment="1">
      <alignment horizontal="center" wrapText="1"/>
    </xf>
    <xf numFmtId="44" fontId="2" fillId="2" borderId="22" xfId="1" applyFont="1" applyFill="1" applyBorder="1" applyAlignment="1">
      <alignment horizontal="center" wrapText="1"/>
    </xf>
    <xf numFmtId="0" fontId="5" fillId="7" borderId="13" xfId="2" applyFont="1" applyFill="1" applyBorder="1" applyAlignment="1">
      <alignment horizontal="center"/>
    </xf>
    <xf numFmtId="44" fontId="0" fillId="7" borderId="0" xfId="1" applyFont="1" applyFill="1" applyBorder="1" applyAlignment="1">
      <alignment vertical="top"/>
    </xf>
    <xf numFmtId="44" fontId="1" fillId="7" borderId="0" xfId="1" applyFont="1" applyFill="1" applyBorder="1" applyAlignment="1">
      <alignment vertical="top"/>
    </xf>
    <xf numFmtId="44" fontId="0" fillId="7" borderId="0" xfId="1" applyFont="1" applyFill="1"/>
    <xf numFmtId="44" fontId="4" fillId="7" borderId="0" xfId="1" applyFont="1" applyFill="1" applyBorder="1" applyAlignment="1">
      <alignment vertical="top"/>
    </xf>
    <xf numFmtId="0" fontId="5" fillId="7" borderId="15" xfId="2" applyFont="1" applyFill="1" applyBorder="1" applyAlignment="1">
      <alignment horizontal="center"/>
    </xf>
    <xf numFmtId="44" fontId="2" fillId="7" borderId="17" xfId="1" applyFont="1" applyFill="1" applyBorder="1" applyAlignment="1">
      <alignment horizontal="center"/>
    </xf>
    <xf numFmtId="44" fontId="2" fillId="7" borderId="18" xfId="1" applyFont="1" applyFill="1" applyBorder="1" applyAlignment="1">
      <alignment horizontal="center"/>
    </xf>
    <xf numFmtId="44" fontId="0" fillId="7" borderId="0" xfId="0" applyNumberFormat="1" applyFill="1" applyAlignment="1">
      <alignment vertical="top"/>
    </xf>
    <xf numFmtId="0" fontId="0" fillId="7" borderId="0" xfId="0" applyFill="1" applyAlignment="1">
      <alignment vertical="top"/>
    </xf>
    <xf numFmtId="0" fontId="5" fillId="2" borderId="23" xfId="2" applyFont="1" applyBorder="1" applyAlignment="1">
      <alignment horizontal="center"/>
    </xf>
    <xf numFmtId="44" fontId="9" fillId="5" borderId="25" xfId="4" applyNumberFormat="1" applyFont="1" applyBorder="1" applyAlignment="1">
      <alignment horizontal="center" vertical="center"/>
    </xf>
    <xf numFmtId="0" fontId="10" fillId="0" borderId="24" xfId="3" applyFont="1" applyBorder="1" applyAlignment="1">
      <alignment horizontal="right" vertical="center" wrapText="1"/>
    </xf>
    <xf numFmtId="44" fontId="4" fillId="3" borderId="24" xfId="1" applyFont="1" applyFill="1" applyBorder="1" applyAlignment="1">
      <alignment vertical="center"/>
    </xf>
    <xf numFmtId="44" fontId="4" fillId="7" borderId="24" xfId="1" applyFont="1" applyFill="1" applyBorder="1" applyAlignment="1">
      <alignment vertical="center"/>
    </xf>
    <xf numFmtId="44" fontId="9" fillId="5" borderId="24" xfId="4" applyNumberFormat="1" applyFont="1" applyBorder="1" applyAlignment="1">
      <alignment horizontal="center" vertical="center"/>
    </xf>
    <xf numFmtId="44" fontId="9" fillId="5" borderId="16" xfId="4" applyNumberFormat="1" applyFont="1" applyBorder="1" applyAlignment="1">
      <alignment horizontal="center" vertical="center"/>
    </xf>
    <xf numFmtId="44" fontId="4" fillId="6" borderId="5" xfId="1" applyFont="1" applyFill="1" applyBorder="1" applyAlignment="1">
      <alignment vertical="top"/>
    </xf>
    <xf numFmtId="0" fontId="6" fillId="0" borderId="24" xfId="3" applyFont="1" applyBorder="1" applyAlignment="1">
      <alignment horizontal="right" vertical="center" wrapText="1"/>
    </xf>
    <xf numFmtId="44" fontId="10" fillId="3" borderId="24" xfId="1" applyFont="1" applyFill="1" applyBorder="1" applyAlignment="1">
      <alignment vertical="center"/>
    </xf>
    <xf numFmtId="44" fontId="1" fillId="0" borderId="0" xfId="1" applyFont="1" applyFill="1" applyBorder="1" applyAlignment="1">
      <alignment horizontal="left"/>
    </xf>
    <xf numFmtId="0" fontId="11" fillId="8" borderId="26" xfId="3" applyFont="1" applyFill="1" applyBorder="1" applyAlignment="1">
      <alignment horizontal="left" vertical="top" wrapText="1"/>
    </xf>
  </cellXfs>
  <cellStyles count="5">
    <cellStyle name="Bad" xfId="4" builtinId="27"/>
    <cellStyle name="Currency" xfId="1" builtinId="4"/>
    <cellStyle name="Explanatory Text" xfId="3" builtinId="53"/>
    <cellStyle name="Input" xfId="2" builtinId="20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PHQ01\root\Data\Board_of_Forestry\Contracts\EFFECTIVENESS%20MONITORING%20COMMITTEE\9CA05659_NATIVE%20POLLINATORS_OSU\encumbrance_tracking_log_9CA05659.xlsx" TargetMode="External"/><Relationship Id="rId1" Type="http://schemas.openxmlformats.org/officeDocument/2006/relationships/externalLinkPath" Target="file:///\\FPHQ01\root\Data\Board_of_Forestry\Contracts\EFFECTIVENESS%20MONITORING%20COMMITTEE\9CA05659_NATIVE%20POLLINATORS_OSU\encumbrance_tracking_log_9CA0565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FISCAL CONTRACT PAYMENT LOG"/>
      <sheetName val="Summary"/>
      <sheetName val="PO 433749 FY21"/>
      <sheetName val="PO 434931 FY22"/>
      <sheetName val="PO FY23"/>
    </sheetNames>
    <sheetDataSet>
      <sheetData sheetId="0"/>
      <sheetData sheetId="1"/>
      <sheetData sheetId="2"/>
      <sheetData sheetId="3"/>
      <sheetData sheetId="4">
        <row r="10">
          <cell r="I10">
            <v>48875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olf, Kristina@BOF" refreshedDate="44828.468996875003" createdVersion="7" refreshedVersion="7" minRefreshableVersion="3" recordCount="5" xr:uid="{6A50667A-87C1-4400-B39A-8FFECD497FD0}">
  <cacheSource type="worksheet">
    <worksheetSource ref="A1:D14" sheet="Budget Projections"/>
  </cacheSource>
  <cacheFields count="4">
    <cacheField name="PROPOSED PROJECTS, GRANT SOLICITATION 2023/24" numFmtId="0">
      <sharedItems count="5">
        <s v="Proposed EMC-2022-001"/>
        <s v="Proposed EMC-2022-002"/>
        <s v="Proposed EMC-2022-003"/>
        <s v="Proposed EMC-2022-004"/>
        <s v="Proposed EMC-2022-005"/>
      </sharedItems>
    </cacheField>
    <cacheField name="2022/23" numFmtId="44">
      <sharedItems containsSemiMixedTypes="0" containsString="0" containsNumber="1" containsInteger="1" minValue="30000" maxValue="130091"/>
    </cacheField>
    <cacheField name="2023/24" numFmtId="44">
      <sharedItems containsString="0" containsBlank="1" containsNumber="1" containsInteger="1" minValue="35000" maxValue="376125"/>
    </cacheField>
    <cacheField name="2024/25" numFmtId="44">
      <sharedItems containsString="0" containsBlank="1" containsNumber="1" containsInteger="1" minValue="38050" maxValue="42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n v="30000"/>
    <n v="180000"/>
    <n v="90000"/>
  </r>
  <r>
    <x v="1"/>
    <n v="75000"/>
    <m/>
    <m/>
  </r>
  <r>
    <x v="2"/>
    <n v="36800"/>
    <n v="38050"/>
    <n v="38050"/>
  </r>
  <r>
    <x v="3"/>
    <n v="40000"/>
    <n v="35000"/>
    <m/>
  </r>
  <r>
    <x v="4"/>
    <n v="130091"/>
    <n v="376125"/>
    <n v="425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6D6370-3D8F-4614-80BD-CD8F8C360F0E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C18:F24" firstHeaderRow="0" firstDataRow="1" firstDataCol="1"/>
  <pivotFields count="4">
    <pivotField axis="axisRow" showAll="0">
      <items count="6">
        <item x="0"/>
        <item x="1"/>
        <item x="2"/>
        <item x="3"/>
        <item x="4"/>
        <item t="default"/>
      </items>
    </pivotField>
    <pivotField dataField="1" numFmtId="44" showAll="0"/>
    <pivotField dataField="1" showAll="0"/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2022/23" fld="1" baseField="0" baseItem="0"/>
    <dataField name="Sum of 2023/24" fld="2" baseField="0" baseItem="0"/>
    <dataField name="Sum of 2024/25" fld="3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1716C-E237-4153-ADDD-A8ADE8359E97}">
  <dimension ref="A1:G35"/>
  <sheetViews>
    <sheetView workbookViewId="0">
      <selection activeCell="D15" sqref="D15"/>
    </sheetView>
  </sheetViews>
  <sheetFormatPr defaultRowHeight="14.4" x14ac:dyDescent="0.3"/>
  <cols>
    <col min="1" max="1" width="54.6640625" bestFit="1" customWidth="1"/>
    <col min="2" max="2" width="15.109375" hidden="1" customWidth="1"/>
    <col min="3" max="3" width="21.5546875" style="1" bestFit="1" customWidth="1"/>
    <col min="4" max="6" width="14.44140625" bestFit="1" customWidth="1"/>
    <col min="7" max="7" width="75.6640625" bestFit="1" customWidth="1"/>
  </cols>
  <sheetData>
    <row r="1" spans="1:7" x14ac:dyDescent="0.3">
      <c r="A1" s="5" t="s">
        <v>13</v>
      </c>
      <c r="B1" s="6" t="s">
        <v>1</v>
      </c>
      <c r="C1" s="6" t="s">
        <v>3</v>
      </c>
      <c r="D1" s="6" t="s">
        <v>4</v>
      </c>
      <c r="E1" s="10" t="s">
        <v>5</v>
      </c>
      <c r="F1" s="12" t="s">
        <v>14</v>
      </c>
      <c r="G1" s="11" t="s">
        <v>9</v>
      </c>
    </row>
    <row r="2" spans="1:7" x14ac:dyDescent="0.3">
      <c r="A2" s="16" t="s">
        <v>16</v>
      </c>
      <c r="B2" s="1">
        <v>425000</v>
      </c>
      <c r="C2" s="1">
        <v>425000</v>
      </c>
      <c r="D2" s="1">
        <v>425000</v>
      </c>
      <c r="E2" s="1">
        <v>425000</v>
      </c>
      <c r="F2" s="13">
        <f>SUM(C2:E2)</f>
        <v>1275000</v>
      </c>
    </row>
    <row r="3" spans="1:7" x14ac:dyDescent="0.3">
      <c r="A3" s="7" t="s">
        <v>2</v>
      </c>
      <c r="B3" s="2">
        <v>-154472</v>
      </c>
      <c r="C3" s="1">
        <v>94000</v>
      </c>
      <c r="D3" s="1">
        <v>0</v>
      </c>
      <c r="E3" s="1">
        <v>0</v>
      </c>
      <c r="F3" s="13">
        <f>SUM(C3:E3)</f>
        <v>94000</v>
      </c>
    </row>
    <row r="4" spans="1:7" x14ac:dyDescent="0.3">
      <c r="A4" s="7" t="s">
        <v>0</v>
      </c>
      <c r="B4" s="1">
        <f>-'[1]PO 433749 FY21'!$I$10</f>
        <v>0</v>
      </c>
      <c r="C4" s="1">
        <v>200909</v>
      </c>
      <c r="D4" s="1">
        <v>48875</v>
      </c>
      <c r="E4" s="1">
        <v>0</v>
      </c>
      <c r="F4" s="13">
        <f>SUM(C4:E4)</f>
        <v>249784</v>
      </c>
    </row>
    <row r="5" spans="1:7" x14ac:dyDescent="0.3">
      <c r="A5" s="15" t="s">
        <v>19</v>
      </c>
      <c r="B5" s="4" t="e">
        <f>SUM(#REF!)</f>
        <v>#REF!</v>
      </c>
      <c r="C5" s="3">
        <f>C2-SUM(C3:C4)</f>
        <v>130091</v>
      </c>
      <c r="D5" s="3">
        <f>D2-SUM(D3:D4)</f>
        <v>376125</v>
      </c>
      <c r="E5" s="3">
        <f>E2-SUM(E3:E4)</f>
        <v>425000</v>
      </c>
      <c r="F5" s="14">
        <f>SUM(C5:E5)</f>
        <v>931216</v>
      </c>
      <c r="G5" t="s">
        <v>15</v>
      </c>
    </row>
    <row r="6" spans="1:7" x14ac:dyDescent="0.3">
      <c r="A6" s="20"/>
      <c r="B6" s="21"/>
      <c r="C6" s="20"/>
      <c r="D6" s="20"/>
      <c r="E6" s="21"/>
      <c r="F6" s="22"/>
    </row>
    <row r="7" spans="1:7" x14ac:dyDescent="0.3">
      <c r="A7" s="17" t="s">
        <v>17</v>
      </c>
      <c r="B7" s="4"/>
      <c r="C7" s="6" t="s">
        <v>3</v>
      </c>
      <c r="D7" s="6" t="s">
        <v>4</v>
      </c>
      <c r="E7" s="10" t="s">
        <v>5</v>
      </c>
      <c r="F7" s="18" t="s">
        <v>14</v>
      </c>
    </row>
    <row r="8" spans="1:7" x14ac:dyDescent="0.3">
      <c r="A8" s="7" t="s">
        <v>6</v>
      </c>
      <c r="B8" s="1"/>
      <c r="C8" s="1">
        <v>30000</v>
      </c>
      <c r="D8" s="1">
        <v>180000</v>
      </c>
      <c r="E8" s="9">
        <v>90000</v>
      </c>
      <c r="F8" s="13">
        <f>SUM(B8:E8)</f>
        <v>300000</v>
      </c>
    </row>
    <row r="9" spans="1:7" x14ac:dyDescent="0.3">
      <c r="A9" s="7" t="s">
        <v>7</v>
      </c>
      <c r="B9" s="1"/>
      <c r="C9" s="1">
        <v>75000</v>
      </c>
      <c r="D9" s="1"/>
      <c r="E9" s="1"/>
      <c r="F9" s="13">
        <f>SUM(B9:E9)</f>
        <v>75000</v>
      </c>
      <c r="G9" t="s">
        <v>10</v>
      </c>
    </row>
    <row r="10" spans="1:7" x14ac:dyDescent="0.3">
      <c r="A10" s="7" t="s">
        <v>8</v>
      </c>
      <c r="B10" s="1"/>
      <c r="C10" s="1">
        <v>36800</v>
      </c>
      <c r="D10" s="1">
        <v>38050</v>
      </c>
      <c r="E10" s="1">
        <v>38050</v>
      </c>
      <c r="F10" s="13">
        <f>SUM(B10:E10)</f>
        <v>112900</v>
      </c>
    </row>
    <row r="11" spans="1:7" x14ac:dyDescent="0.3">
      <c r="A11" s="7" t="s">
        <v>11</v>
      </c>
      <c r="B11" s="1"/>
      <c r="C11" s="1">
        <v>40000</v>
      </c>
      <c r="D11" s="1">
        <v>35000</v>
      </c>
      <c r="E11" s="1"/>
      <c r="F11" s="13">
        <f>SUM(B11:E11)</f>
        <v>75000</v>
      </c>
    </row>
    <row r="12" spans="1:7" x14ac:dyDescent="0.3">
      <c r="A12" s="7" t="s">
        <v>12</v>
      </c>
      <c r="B12" s="1"/>
      <c r="C12" s="1">
        <v>130091</v>
      </c>
      <c r="D12" s="1">
        <v>376125</v>
      </c>
      <c r="E12" s="1">
        <v>425000</v>
      </c>
      <c r="F12" s="13">
        <f>SUM(B12:E12)</f>
        <v>931216</v>
      </c>
    </row>
    <row r="13" spans="1:7" x14ac:dyDescent="0.3">
      <c r="A13" s="15" t="s">
        <v>20</v>
      </c>
      <c r="C13" s="3">
        <f>SUM(C8:C12)</f>
        <v>311891</v>
      </c>
      <c r="D13" s="3">
        <f>SUM(D8:D12)</f>
        <v>629175</v>
      </c>
      <c r="E13" s="3">
        <f>SUM(E8:E12)</f>
        <v>553050</v>
      </c>
      <c r="F13" s="14">
        <f>SUM(C13:E13)</f>
        <v>1494116</v>
      </c>
      <c r="G13" t="s">
        <v>21</v>
      </c>
    </row>
    <row r="14" spans="1:7" x14ac:dyDescent="0.3">
      <c r="A14" s="20"/>
      <c r="B14" s="21"/>
      <c r="C14" s="20"/>
      <c r="D14" s="20"/>
      <c r="E14" s="21"/>
      <c r="F14" s="22"/>
    </row>
    <row r="15" spans="1:7" ht="15" thickBot="1" x14ac:dyDescent="0.35">
      <c r="A15" s="8" t="s">
        <v>18</v>
      </c>
      <c r="B15" s="4" t="e">
        <f>SUM(B2:B14)</f>
        <v>#REF!</v>
      </c>
      <c r="C15" s="3">
        <f>C5-C13</f>
        <v>-181800</v>
      </c>
      <c r="D15" s="3">
        <f>D5-D13</f>
        <v>-253050</v>
      </c>
      <c r="E15" s="3">
        <f>E5-E13</f>
        <v>-128050</v>
      </c>
      <c r="F15" s="19">
        <f>SUM(C15:E15)</f>
        <v>-562900</v>
      </c>
      <c r="G15" t="s">
        <v>22</v>
      </c>
    </row>
    <row r="18" spans="3:6" x14ac:dyDescent="0.3">
      <c r="C18" s="23" t="s">
        <v>23</v>
      </c>
      <c r="D18" t="s">
        <v>25</v>
      </c>
      <c r="E18" t="s">
        <v>26</v>
      </c>
      <c r="F18" t="s">
        <v>27</v>
      </c>
    </row>
    <row r="19" spans="3:6" x14ac:dyDescent="0.3">
      <c r="C19" s="24" t="s">
        <v>6</v>
      </c>
      <c r="D19" s="25">
        <v>30000</v>
      </c>
      <c r="E19" s="25">
        <v>180000</v>
      </c>
      <c r="F19" s="25">
        <v>90000</v>
      </c>
    </row>
    <row r="20" spans="3:6" x14ac:dyDescent="0.3">
      <c r="C20" s="24" t="s">
        <v>7</v>
      </c>
      <c r="D20" s="25">
        <v>75000</v>
      </c>
      <c r="E20" s="25"/>
      <c r="F20" s="25"/>
    </row>
    <row r="21" spans="3:6" x14ac:dyDescent="0.3">
      <c r="C21" s="24" t="s">
        <v>8</v>
      </c>
      <c r="D21" s="25">
        <v>36800</v>
      </c>
      <c r="E21" s="25">
        <v>38050</v>
      </c>
      <c r="F21" s="25">
        <v>38050</v>
      </c>
    </row>
    <row r="22" spans="3:6" x14ac:dyDescent="0.3">
      <c r="C22" s="24" t="s">
        <v>11</v>
      </c>
      <c r="D22" s="25">
        <v>40000</v>
      </c>
      <c r="E22" s="25">
        <v>35000</v>
      </c>
      <c r="F22" s="25"/>
    </row>
    <row r="23" spans="3:6" x14ac:dyDescent="0.3">
      <c r="C23" s="24" t="s">
        <v>12</v>
      </c>
      <c r="D23" s="25">
        <v>130091</v>
      </c>
      <c r="E23" s="25">
        <v>376125</v>
      </c>
      <c r="F23" s="25">
        <v>425000</v>
      </c>
    </row>
    <row r="24" spans="3:6" x14ac:dyDescent="0.3">
      <c r="C24" s="24" t="s">
        <v>24</v>
      </c>
      <c r="D24" s="25">
        <v>311891</v>
      </c>
      <c r="E24" s="25">
        <v>629175</v>
      </c>
      <c r="F24" s="25">
        <v>553050</v>
      </c>
    </row>
    <row r="25" spans="3:6" x14ac:dyDescent="0.3">
      <c r="C25"/>
    </row>
    <row r="26" spans="3:6" x14ac:dyDescent="0.3">
      <c r="C26"/>
    </row>
    <row r="27" spans="3:6" x14ac:dyDescent="0.3">
      <c r="C27"/>
    </row>
    <row r="28" spans="3:6" x14ac:dyDescent="0.3">
      <c r="C28"/>
    </row>
    <row r="29" spans="3:6" x14ac:dyDescent="0.3">
      <c r="C29"/>
    </row>
    <row r="30" spans="3:6" x14ac:dyDescent="0.3">
      <c r="C30"/>
    </row>
    <row r="31" spans="3:6" x14ac:dyDescent="0.3">
      <c r="C31"/>
    </row>
    <row r="32" spans="3:6" x14ac:dyDescent="0.3">
      <c r="C32"/>
    </row>
    <row r="33" spans="3:3" x14ac:dyDescent="0.3">
      <c r="C33"/>
    </row>
    <row r="34" spans="3:3" x14ac:dyDescent="0.3">
      <c r="C34"/>
    </row>
    <row r="35" spans="3:3" x14ac:dyDescent="0.3">
      <c r="C35"/>
    </row>
  </sheetData>
  <pageMargins left="0.7" right="0.7" top="0.75" bottom="0.75" header="0.3" footer="0.3"/>
  <pageSetup orientation="portrait" horizontalDpi="1200" verticalDpi="1200" r:id="rId2"/>
  <ignoredErrors>
    <ignoredError sqref="F2:F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88F97-2B50-4BDD-9AF2-E1C4BC78BA5E}">
  <dimension ref="A1:L30"/>
  <sheetViews>
    <sheetView tabSelected="1" zoomScaleNormal="100" workbookViewId="0">
      <selection activeCell="G17" sqref="G17"/>
    </sheetView>
  </sheetViews>
  <sheetFormatPr defaultColWidth="8.88671875" defaultRowHeight="14.4" x14ac:dyDescent="0.3"/>
  <cols>
    <col min="1" max="1" width="57.6640625" style="26" customWidth="1"/>
    <col min="2" max="2" width="17.33203125" style="26" hidden="1" customWidth="1"/>
    <col min="3" max="3" width="13.33203125" style="26" hidden="1" customWidth="1"/>
    <col min="4" max="5" width="13.6640625" style="26" hidden="1" customWidth="1"/>
    <col min="6" max="6" width="13.6640625" style="81" hidden="1" customWidth="1"/>
    <col min="7" max="7" width="14.109375" style="26" bestFit="1" customWidth="1"/>
    <col min="8" max="8" width="14.77734375" style="26" bestFit="1" customWidth="1"/>
    <col min="9" max="9" width="14.109375" style="26" bestFit="1" customWidth="1"/>
    <col min="10" max="10" width="17.44140625" style="28" bestFit="1" customWidth="1"/>
    <col min="11" max="11" width="17.44140625" style="28" hidden="1" customWidth="1"/>
    <col min="12" max="12" width="14.21875" style="26" bestFit="1" customWidth="1"/>
    <col min="13" max="16384" width="8.88671875" style="26"/>
  </cols>
  <sheetData>
    <row r="1" spans="1:12" ht="28.8" x14ac:dyDescent="0.3">
      <c r="A1" s="39" t="s">
        <v>47</v>
      </c>
      <c r="B1" s="40" t="s">
        <v>1</v>
      </c>
      <c r="C1" s="41" t="s">
        <v>3</v>
      </c>
      <c r="D1" s="40" t="s">
        <v>4</v>
      </c>
      <c r="E1" s="47" t="s">
        <v>5</v>
      </c>
      <c r="F1" s="72" t="s">
        <v>34</v>
      </c>
      <c r="G1" s="47" t="s">
        <v>38</v>
      </c>
      <c r="H1" s="54" t="s">
        <v>43</v>
      </c>
      <c r="I1" s="54" t="s">
        <v>48</v>
      </c>
      <c r="J1" s="33" t="s">
        <v>44</v>
      </c>
      <c r="K1" s="33" t="s">
        <v>44</v>
      </c>
      <c r="L1" s="58"/>
    </row>
    <row r="2" spans="1:12" ht="28.8" x14ac:dyDescent="0.3">
      <c r="A2" s="64" t="s">
        <v>46</v>
      </c>
      <c r="B2" s="42">
        <v>425000</v>
      </c>
      <c r="C2" s="36">
        <v>425000</v>
      </c>
      <c r="D2" s="44">
        <v>425000</v>
      </c>
      <c r="E2" s="57">
        <v>389700</v>
      </c>
      <c r="F2" s="73">
        <v>425000</v>
      </c>
      <c r="G2" s="48">
        <v>425000</v>
      </c>
      <c r="H2" s="48">
        <v>425000</v>
      </c>
      <c r="I2" s="48">
        <v>425000</v>
      </c>
      <c r="J2" s="34">
        <f>SUM(G2:I2)</f>
        <v>1275000</v>
      </c>
      <c r="K2" s="34">
        <f t="shared" ref="K2:K10" si="0">SUM(F2:I2)</f>
        <v>1700000</v>
      </c>
    </row>
    <row r="3" spans="1:12" ht="28.8" hidden="1" x14ac:dyDescent="0.3">
      <c r="A3" s="29" t="s">
        <v>33</v>
      </c>
      <c r="B3" s="42">
        <v>198726</v>
      </c>
      <c r="C3" s="36">
        <v>200909</v>
      </c>
      <c r="D3" s="44">
        <v>48875</v>
      </c>
      <c r="E3" s="48">
        <v>0</v>
      </c>
      <c r="F3" s="73">
        <v>0</v>
      </c>
      <c r="G3" s="48">
        <v>0</v>
      </c>
      <c r="H3" s="48">
        <v>0</v>
      </c>
      <c r="I3" s="48">
        <v>0</v>
      </c>
      <c r="J3" s="34">
        <f t="shared" ref="J3:J9" si="1">SUM(F3:I3)</f>
        <v>0</v>
      </c>
      <c r="K3" s="34">
        <f t="shared" si="0"/>
        <v>0</v>
      </c>
    </row>
    <row r="4" spans="1:12" ht="28.8" hidden="1" x14ac:dyDescent="0.3">
      <c r="A4" s="29" t="s">
        <v>30</v>
      </c>
      <c r="B4" s="43" t="s">
        <v>29</v>
      </c>
      <c r="C4" s="36">
        <f>50296+14000</f>
        <v>64296</v>
      </c>
      <c r="D4" s="44">
        <v>85978</v>
      </c>
      <c r="E4" s="60">
        <f>71602-14000</f>
        <v>57602</v>
      </c>
      <c r="F4" s="73">
        <v>0</v>
      </c>
      <c r="G4" s="48">
        <v>0</v>
      </c>
      <c r="H4" s="48">
        <v>0</v>
      </c>
      <c r="I4" s="48">
        <v>0</v>
      </c>
      <c r="J4" s="34">
        <f t="shared" si="1"/>
        <v>0</v>
      </c>
      <c r="K4" s="34">
        <f t="shared" si="0"/>
        <v>0</v>
      </c>
    </row>
    <row r="5" spans="1:12" ht="43.2" hidden="1" x14ac:dyDescent="0.3">
      <c r="A5" s="29" t="s">
        <v>31</v>
      </c>
      <c r="B5" s="43" t="s">
        <v>29</v>
      </c>
      <c r="C5" s="36">
        <f>0+14000</f>
        <v>14000</v>
      </c>
      <c r="D5" s="44">
        <v>36743</v>
      </c>
      <c r="E5" s="57">
        <f>48257-14000</f>
        <v>34257</v>
      </c>
      <c r="F5" s="73">
        <v>0</v>
      </c>
      <c r="G5" s="48">
        <v>0</v>
      </c>
      <c r="H5" s="48">
        <v>0</v>
      </c>
      <c r="I5" s="48">
        <v>0</v>
      </c>
      <c r="J5" s="34">
        <f t="shared" si="1"/>
        <v>0</v>
      </c>
      <c r="K5" s="34">
        <f t="shared" si="0"/>
        <v>0</v>
      </c>
    </row>
    <row r="6" spans="1:12" ht="28.8" hidden="1" x14ac:dyDescent="0.3">
      <c r="A6" s="30" t="s">
        <v>32</v>
      </c>
      <c r="B6" s="43" t="s">
        <v>29</v>
      </c>
      <c r="C6" s="37">
        <f>35328+14000</f>
        <v>49328</v>
      </c>
      <c r="D6" s="49">
        <v>32880</v>
      </c>
      <c r="E6" s="61">
        <f>23070-14000</f>
        <v>9070</v>
      </c>
      <c r="F6" s="73">
        <v>0</v>
      </c>
      <c r="G6" s="48">
        <v>0</v>
      </c>
      <c r="H6" s="48">
        <v>0</v>
      </c>
      <c r="I6" s="48">
        <v>0</v>
      </c>
      <c r="J6" s="34">
        <f t="shared" si="1"/>
        <v>0</v>
      </c>
      <c r="K6" s="34">
        <f t="shared" si="0"/>
        <v>0</v>
      </c>
    </row>
    <row r="7" spans="1:12" ht="43.2" hidden="1" x14ac:dyDescent="0.3">
      <c r="A7" s="29" t="s">
        <v>37</v>
      </c>
      <c r="B7" s="43" t="s">
        <v>29</v>
      </c>
      <c r="C7" s="36"/>
      <c r="D7" s="44">
        <v>38125</v>
      </c>
      <c r="E7" s="60">
        <v>53763</v>
      </c>
      <c r="F7" s="73">
        <v>0</v>
      </c>
      <c r="G7" s="48">
        <v>0</v>
      </c>
      <c r="H7" s="48">
        <v>0</v>
      </c>
      <c r="I7" s="48">
        <v>0</v>
      </c>
      <c r="J7" s="34">
        <f t="shared" si="1"/>
        <v>0</v>
      </c>
      <c r="K7" s="34">
        <f t="shared" si="0"/>
        <v>0</v>
      </c>
    </row>
    <row r="8" spans="1:12" ht="28.8" hidden="1" x14ac:dyDescent="0.3">
      <c r="A8" s="30" t="s">
        <v>36</v>
      </c>
      <c r="B8" s="43" t="s">
        <v>29</v>
      </c>
      <c r="C8" s="38" t="s">
        <v>29</v>
      </c>
      <c r="D8" s="49">
        <v>94899</v>
      </c>
      <c r="E8" s="61">
        <v>103018</v>
      </c>
      <c r="F8" s="74">
        <v>41212</v>
      </c>
      <c r="G8" s="50">
        <v>0</v>
      </c>
      <c r="H8" s="50">
        <v>0</v>
      </c>
      <c r="I8" s="50">
        <v>0</v>
      </c>
      <c r="J8" s="34">
        <f t="shared" si="1"/>
        <v>41212</v>
      </c>
      <c r="K8" s="34">
        <f t="shared" si="0"/>
        <v>41212</v>
      </c>
    </row>
    <row r="9" spans="1:12" ht="28.8" hidden="1" x14ac:dyDescent="0.3">
      <c r="A9" s="29" t="s">
        <v>42</v>
      </c>
      <c r="B9" s="43" t="s">
        <v>29</v>
      </c>
      <c r="C9" s="48"/>
      <c r="D9" s="45"/>
      <c r="E9" s="59">
        <v>59651</v>
      </c>
      <c r="F9" s="74">
        <v>15211</v>
      </c>
      <c r="G9" s="61">
        <v>0</v>
      </c>
      <c r="H9" s="61">
        <v>0</v>
      </c>
      <c r="I9" s="61">
        <v>0</v>
      </c>
      <c r="J9" s="34">
        <f t="shared" si="1"/>
        <v>15211</v>
      </c>
      <c r="K9" s="34">
        <f t="shared" si="0"/>
        <v>15211</v>
      </c>
    </row>
    <row r="10" spans="1:12" ht="28.8" x14ac:dyDescent="0.3">
      <c r="A10" s="29" t="s">
        <v>40</v>
      </c>
      <c r="B10" s="43"/>
      <c r="C10" s="48"/>
      <c r="D10" s="45"/>
      <c r="E10" s="59">
        <v>70086.75</v>
      </c>
      <c r="F10" s="74">
        <v>166110.93</v>
      </c>
      <c r="G10" s="92">
        <v>109868.12</v>
      </c>
      <c r="H10" s="61">
        <v>0</v>
      </c>
      <c r="I10" s="61">
        <v>0</v>
      </c>
      <c r="J10" s="34">
        <f>SUM(G10:I10)</f>
        <v>109868.12</v>
      </c>
      <c r="K10" s="34">
        <f t="shared" si="0"/>
        <v>275979.05</v>
      </c>
    </row>
    <row r="11" spans="1:12" ht="43.2" x14ac:dyDescent="0.3">
      <c r="A11" s="65" t="s">
        <v>45</v>
      </c>
      <c r="B11" s="43"/>
      <c r="C11" s="48"/>
      <c r="D11" s="45"/>
      <c r="E11" s="59"/>
      <c r="F11" s="75">
        <v>94960.46</v>
      </c>
      <c r="G11" s="1">
        <v>53672.51</v>
      </c>
      <c r="H11" s="61">
        <v>0</v>
      </c>
      <c r="I11" s="61">
        <v>0</v>
      </c>
      <c r="J11" s="34">
        <f>SUM(G11:I11)</f>
        <v>53672.51</v>
      </c>
      <c r="K11" s="34"/>
    </row>
    <row r="12" spans="1:12" ht="15" thickBot="1" x14ac:dyDescent="0.35">
      <c r="A12" s="31" t="s">
        <v>28</v>
      </c>
      <c r="B12" s="44">
        <f>SUM(B3:B3)</f>
        <v>198726</v>
      </c>
      <c r="C12" s="36">
        <f>SUM(C3:C6)</f>
        <v>328533</v>
      </c>
      <c r="D12" s="44">
        <f>SUM(D3:D8)</f>
        <v>337500</v>
      </c>
      <c r="E12" s="48">
        <f>SUM(E3:E10)</f>
        <v>387447.75</v>
      </c>
      <c r="F12" s="73">
        <f>SUM(F3:F11)</f>
        <v>317494.39</v>
      </c>
      <c r="G12" s="48">
        <f>SUM(G3:G11)</f>
        <v>163540.63</v>
      </c>
      <c r="H12" s="48">
        <f>SUM(H3:H10)</f>
        <v>0</v>
      </c>
      <c r="I12" s="48">
        <f>SUM(I3:I10)</f>
        <v>0</v>
      </c>
      <c r="J12" s="34">
        <f>SUM(G12:I12)</f>
        <v>163540.63</v>
      </c>
      <c r="K12" s="34">
        <f t="shared" ref="K12" si="2">SUM(F12:I12)</f>
        <v>481035.02</v>
      </c>
      <c r="L12" s="35"/>
    </row>
    <row r="13" spans="1:12" ht="15.6" thickTop="1" thickBot="1" x14ac:dyDescent="0.35">
      <c r="A13" s="84" t="s">
        <v>19</v>
      </c>
      <c r="B13" s="85">
        <f t="shared" ref="B13:I13" si="3">B2-B12</f>
        <v>226274</v>
      </c>
      <c r="C13" s="85">
        <f t="shared" si="3"/>
        <v>96467</v>
      </c>
      <c r="D13" s="85">
        <f t="shared" si="3"/>
        <v>87500</v>
      </c>
      <c r="E13" s="85">
        <f t="shared" si="3"/>
        <v>2252.25</v>
      </c>
      <c r="F13" s="86">
        <f t="shared" si="3"/>
        <v>107505.60999999999</v>
      </c>
      <c r="G13" s="85">
        <f t="shared" si="3"/>
        <v>261459.37</v>
      </c>
      <c r="H13" s="85">
        <f t="shared" si="3"/>
        <v>425000</v>
      </c>
      <c r="I13" s="85">
        <f t="shared" si="3"/>
        <v>425000</v>
      </c>
      <c r="J13" s="87">
        <f>SUM(G13:I13)</f>
        <v>1111459.3700000001</v>
      </c>
      <c r="K13" s="83">
        <f>SUM(F13:I13)</f>
        <v>1218964.98</v>
      </c>
      <c r="L13" s="35"/>
    </row>
    <row r="14" spans="1:12" ht="15.6" thickTop="1" thickBot="1" x14ac:dyDescent="0.35">
      <c r="A14" s="32"/>
      <c r="B14" s="45"/>
      <c r="C14" s="53"/>
      <c r="D14" s="45"/>
      <c r="E14" s="51"/>
      <c r="F14" s="76"/>
      <c r="G14" s="51"/>
      <c r="H14" s="51"/>
      <c r="I14" s="51"/>
      <c r="J14" s="27"/>
      <c r="K14" s="27"/>
    </row>
    <row r="15" spans="1:12" ht="28.8" x14ac:dyDescent="0.3">
      <c r="A15" s="64" t="s">
        <v>61</v>
      </c>
      <c r="B15" s="46" t="s">
        <v>1</v>
      </c>
      <c r="C15" s="52" t="s">
        <v>3</v>
      </c>
      <c r="D15" s="45"/>
      <c r="E15" s="54" t="s">
        <v>5</v>
      </c>
      <c r="F15" s="77" t="s">
        <v>34</v>
      </c>
      <c r="G15" s="55" t="s">
        <v>38</v>
      </c>
      <c r="H15" s="55" t="s">
        <v>43</v>
      </c>
      <c r="I15" s="82" t="s">
        <v>48</v>
      </c>
      <c r="J15" s="33" t="s">
        <v>50</v>
      </c>
      <c r="K15" s="33" t="s">
        <v>39</v>
      </c>
    </row>
    <row r="16" spans="1:12" ht="43.2" x14ac:dyDescent="0.3">
      <c r="A16" s="93" t="s">
        <v>49</v>
      </c>
      <c r="B16" s="62"/>
      <c r="C16" s="63"/>
      <c r="D16" s="45"/>
      <c r="E16" s="63"/>
      <c r="F16" s="78"/>
      <c r="G16" s="66">
        <v>200000</v>
      </c>
      <c r="H16" s="68">
        <v>250000</v>
      </c>
      <c r="I16" s="68">
        <v>325000</v>
      </c>
      <c r="J16" s="71">
        <f>SUM(G16:I16)</f>
        <v>775000</v>
      </c>
      <c r="K16" s="70"/>
    </row>
    <row r="17" spans="1:12" ht="43.2" x14ac:dyDescent="0.3">
      <c r="A17" s="93" t="s">
        <v>51</v>
      </c>
      <c r="B17" s="62"/>
      <c r="C17" s="63"/>
      <c r="D17" s="45"/>
      <c r="E17" s="63"/>
      <c r="F17" s="78"/>
      <c r="G17" s="66">
        <v>82605.039999999994</v>
      </c>
      <c r="H17" s="68">
        <v>135009.39000000001</v>
      </c>
      <c r="I17" s="68">
        <v>136373.01</v>
      </c>
      <c r="J17" s="71">
        <f>SUM(G17:I17)</f>
        <v>353987.44</v>
      </c>
      <c r="K17" s="70"/>
    </row>
    <row r="18" spans="1:12" ht="43.2" x14ac:dyDescent="0.3">
      <c r="A18" s="93" t="s">
        <v>52</v>
      </c>
      <c r="B18" s="62"/>
      <c r="C18" s="63"/>
      <c r="D18" s="45"/>
      <c r="E18" s="63"/>
      <c r="F18" s="78"/>
      <c r="G18" s="66">
        <v>100397</v>
      </c>
      <c r="H18" s="68">
        <v>265430</v>
      </c>
      <c r="I18" s="68">
        <v>270841</v>
      </c>
      <c r="J18" s="71">
        <f>SUM(G18:I18)</f>
        <v>636668</v>
      </c>
      <c r="K18" s="70"/>
    </row>
    <row r="19" spans="1:12" ht="43.2" x14ac:dyDescent="0.3">
      <c r="A19" s="93" t="s">
        <v>53</v>
      </c>
      <c r="B19" s="62"/>
      <c r="C19" s="63"/>
      <c r="D19" s="45"/>
      <c r="E19" s="63"/>
      <c r="F19" s="79">
        <v>97724.86</v>
      </c>
      <c r="G19" s="67">
        <v>22320</v>
      </c>
      <c r="H19" s="69">
        <v>22320</v>
      </c>
      <c r="I19" s="69">
        <v>0</v>
      </c>
      <c r="J19" s="71">
        <f>SUM(G19:I19)</f>
        <v>44640</v>
      </c>
      <c r="K19" s="70"/>
    </row>
    <row r="20" spans="1:12" ht="57.6" x14ac:dyDescent="0.3">
      <c r="A20" s="93" t="s">
        <v>54</v>
      </c>
      <c r="B20" s="62"/>
      <c r="C20" s="63"/>
      <c r="D20" s="45"/>
      <c r="E20" s="63"/>
      <c r="F20" s="79"/>
      <c r="G20" s="67">
        <v>70000</v>
      </c>
      <c r="H20" s="69">
        <v>100000</v>
      </c>
      <c r="I20" s="69">
        <v>80000</v>
      </c>
      <c r="J20" s="71">
        <f>SUM(G20:I20)</f>
        <v>250000</v>
      </c>
      <c r="K20" s="70"/>
    </row>
    <row r="21" spans="1:12" ht="43.2" x14ac:dyDescent="0.3">
      <c r="A21" s="93" t="s">
        <v>55</v>
      </c>
      <c r="B21" s="62"/>
      <c r="C21" s="63"/>
      <c r="D21" s="45"/>
      <c r="E21" s="63"/>
      <c r="F21" s="79"/>
      <c r="G21" s="67">
        <v>80000</v>
      </c>
      <c r="H21" s="69">
        <v>135000</v>
      </c>
      <c r="I21" s="69">
        <v>60000</v>
      </c>
      <c r="J21" s="71">
        <f>SUM(G21:I21)</f>
        <v>275000</v>
      </c>
      <c r="K21" s="70"/>
    </row>
    <row r="22" spans="1:12" ht="43.2" x14ac:dyDescent="0.3">
      <c r="A22" s="93" t="s">
        <v>56</v>
      </c>
      <c r="B22" s="62"/>
      <c r="C22" s="63"/>
      <c r="D22" s="45"/>
      <c r="E22" s="63"/>
      <c r="F22" s="79"/>
      <c r="G22" s="67">
        <v>75498</v>
      </c>
      <c r="H22" s="69">
        <v>72827</v>
      </c>
      <c r="I22" s="69">
        <v>7431</v>
      </c>
      <c r="J22" s="71">
        <f>SUM(G22:I22)</f>
        <v>155756</v>
      </c>
      <c r="K22" s="70"/>
    </row>
    <row r="23" spans="1:12" ht="57.6" x14ac:dyDescent="0.3">
      <c r="A23" s="93" t="s">
        <v>57</v>
      </c>
      <c r="B23" s="62"/>
      <c r="C23" s="63"/>
      <c r="D23" s="45"/>
      <c r="E23" s="63"/>
      <c r="F23" s="79"/>
      <c r="G23" s="67">
        <v>111125</v>
      </c>
      <c r="H23" s="69">
        <v>66950</v>
      </c>
      <c r="I23" s="69">
        <v>0</v>
      </c>
      <c r="J23" s="71">
        <f>SUM(G23:I23)</f>
        <v>178075</v>
      </c>
      <c r="K23" s="70"/>
    </row>
    <row r="24" spans="1:12" ht="28.8" x14ac:dyDescent="0.3">
      <c r="A24" s="93" t="s">
        <v>58</v>
      </c>
      <c r="B24" s="62"/>
      <c r="C24" s="63"/>
      <c r="D24" s="45"/>
      <c r="E24" s="63"/>
      <c r="F24" s="79"/>
      <c r="G24" s="67">
        <v>370000</v>
      </c>
      <c r="H24" s="69">
        <v>370000</v>
      </c>
      <c r="I24" s="69">
        <v>370000</v>
      </c>
      <c r="J24" s="71">
        <f>SUM(G24:I24)</f>
        <v>1110000</v>
      </c>
      <c r="K24" s="70"/>
    </row>
    <row r="25" spans="1:12" ht="43.2" x14ac:dyDescent="0.3">
      <c r="A25" s="93" t="s">
        <v>59</v>
      </c>
      <c r="B25" s="62"/>
      <c r="C25" s="63"/>
      <c r="D25" s="45"/>
      <c r="E25" s="63"/>
      <c r="F25" s="79"/>
      <c r="G25" s="67">
        <v>75000</v>
      </c>
      <c r="H25" s="69">
        <v>85000</v>
      </c>
      <c r="I25" s="69">
        <v>45000</v>
      </c>
      <c r="J25" s="71">
        <f>SUM(G25:I25)</f>
        <v>205000</v>
      </c>
      <c r="K25" s="70"/>
    </row>
    <row r="26" spans="1:12" ht="43.2" x14ac:dyDescent="0.3">
      <c r="A26" s="93" t="s">
        <v>60</v>
      </c>
      <c r="B26" s="62"/>
      <c r="C26" s="63"/>
      <c r="D26" s="45"/>
      <c r="E26" s="63"/>
      <c r="F26" s="79">
        <v>97724.86</v>
      </c>
      <c r="G26" s="67">
        <v>45845</v>
      </c>
      <c r="H26" s="69">
        <v>104155</v>
      </c>
      <c r="I26" s="69">
        <v>0</v>
      </c>
      <c r="J26" s="71">
        <f>SUM(G26:I26)</f>
        <v>150000</v>
      </c>
      <c r="K26" s="70"/>
    </row>
    <row r="27" spans="1:12" ht="15" thickBot="1" x14ac:dyDescent="0.35">
      <c r="A27" s="31" t="s">
        <v>41</v>
      </c>
      <c r="B27" s="44" t="e">
        <f>SUM(#REF!)</f>
        <v>#REF!</v>
      </c>
      <c r="C27" s="36">
        <f>SUM(C10:C10)</f>
        <v>0</v>
      </c>
      <c r="D27" s="45"/>
      <c r="E27" s="48"/>
      <c r="F27" s="76">
        <f>SUM(F16:F26)</f>
        <v>195449.72</v>
      </c>
      <c r="G27" s="57">
        <f>SUM(G16:G26)</f>
        <v>1232790.04</v>
      </c>
      <c r="H27" s="57">
        <f>SUM(H16:H26)</f>
        <v>1606691.3900000001</v>
      </c>
      <c r="I27" s="57">
        <f>SUM(I16:I26)</f>
        <v>1294645.01</v>
      </c>
      <c r="J27" s="89">
        <f>SUM(G27:I27)</f>
        <v>4134126.4400000004</v>
      </c>
      <c r="K27" s="56">
        <f>SUM(F27:I27)</f>
        <v>4329576.16</v>
      </c>
    </row>
    <row r="28" spans="1:12" ht="30" thickTop="1" thickBot="1" x14ac:dyDescent="0.35">
      <c r="A28" s="90" t="s">
        <v>35</v>
      </c>
      <c r="B28" s="85" t="e">
        <f>B13-#REF!</f>
        <v>#REF!</v>
      </c>
      <c r="C28" s="85" t="e">
        <f>C13-#REF!</f>
        <v>#REF!</v>
      </c>
      <c r="D28" s="91" t="e">
        <f>D13-#REF!</f>
        <v>#REF!</v>
      </c>
      <c r="E28" s="85">
        <f>E13-E27</f>
        <v>2252.25</v>
      </c>
      <c r="F28" s="86">
        <f>F13-F27</f>
        <v>-87944.110000000015</v>
      </c>
      <c r="G28" s="85">
        <f>G13-G27</f>
        <v>-971330.67</v>
      </c>
      <c r="H28" s="85">
        <f>H13-H27</f>
        <v>-1181691.3900000001</v>
      </c>
      <c r="I28" s="85">
        <f>I13-I27</f>
        <v>-869645.01</v>
      </c>
      <c r="J28" s="87">
        <f>SUM(G28:I28)</f>
        <v>-3022667.0700000003</v>
      </c>
      <c r="K28" s="88">
        <f>SUM(F28:I28)</f>
        <v>-3110611.1799999997</v>
      </c>
      <c r="L28" s="35"/>
    </row>
    <row r="29" spans="1:12" ht="15" thickTop="1" x14ac:dyDescent="0.3">
      <c r="A29" s="32"/>
      <c r="B29" s="45"/>
      <c r="C29" s="53"/>
      <c r="D29" s="45"/>
      <c r="E29" s="51"/>
      <c r="F29" s="76"/>
      <c r="G29" s="51"/>
      <c r="H29" s="51"/>
      <c r="I29" s="51"/>
      <c r="J29" s="27"/>
      <c r="K29" s="27"/>
    </row>
    <row r="30" spans="1:12" x14ac:dyDescent="0.3">
      <c r="F30" s="80"/>
    </row>
  </sheetData>
  <printOptions gridLines="1"/>
  <pageMargins left="0.7" right="0.7" top="0.75" bottom="0.75" header="0.3" footer="0.3"/>
  <pageSetup orientation="landscape" horizontalDpi="1200" verticalDpi="1200" r:id="rId1"/>
  <ignoredErrors>
    <ignoredError sqref="J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</vt:lpstr>
      <vt:lpstr>Budget Projections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Wolf, Kristina@BOF</dc:creator>
  <cp:lastModifiedBy>Wolf, Kristina@BOF</cp:lastModifiedBy>
  <cp:lastPrinted>2024-06-15T06:23:05Z</cp:lastPrinted>
  <dcterms:created xsi:type="dcterms:W3CDTF">2022-07-25T17:30:42Z</dcterms:created>
  <dcterms:modified xsi:type="dcterms:W3CDTF">2026-05-22T03:37:10Z</dcterms:modified>
</cp:coreProperties>
</file>