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phq01\Root\Data\Board_of_Forestry\Committees\Effectiveness Monitoring Committee\02 EMC MEETINGS\2025\04 Aug 25 2025\Final Meeting Materials Aug 25 EMC\"/>
    </mc:Choice>
  </mc:AlternateContent>
  <xr:revisionPtr revIDLastSave="0" documentId="13_ncr:1_{B7E32013-AE3D-43CF-B623-CD70F0EBB2F1}" xr6:coauthVersionLast="47" xr6:coauthVersionMax="47" xr10:uidLastSave="{00000000-0000-0000-0000-000000000000}"/>
  <workbookProtection workbookAlgorithmName="SHA-512" workbookHashValue="jkkNCp+6iMe6t6n4RqQsdepOhc3LeYQpL/EwVYD7+f6co3blTBeJ5YfDoD86Z6kXRsCyOr0yGWw1ZEo9DpVndA==" workbookSaltValue="SW/H3hKioFrKDcW7iMqehQ==" workbookSpinCount="100000" lockStructure="1"/>
  <bookViews>
    <workbookView xWindow="-108" yWindow="-108" windowWidth="23256" windowHeight="13896" xr2:uid="{00000000-000D-0000-FFFF-FFFF00000000}"/>
  </bookViews>
  <sheets>
    <sheet name="Year 1" sheetId="3" r:id="rId1"/>
    <sheet name="Year 2" sheetId="4" r:id="rId2"/>
    <sheet name="Year 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3" i="5"/>
  <c r="B4" i="4"/>
  <c r="B3" i="4"/>
  <c r="C17" i="5"/>
  <c r="C16" i="5"/>
  <c r="C15" i="5"/>
  <c r="C13" i="5"/>
  <c r="C12" i="5"/>
  <c r="C11" i="5"/>
  <c r="C10" i="5"/>
  <c r="C9" i="5"/>
  <c r="C8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B22" i="5"/>
  <c r="H21" i="5"/>
  <c r="G21" i="5"/>
  <c r="F21" i="5"/>
  <c r="E21" i="5"/>
  <c r="D21" i="5"/>
  <c r="B21" i="5"/>
  <c r="H20" i="5"/>
  <c r="G20" i="5"/>
  <c r="F20" i="5"/>
  <c r="E20" i="5"/>
  <c r="D20" i="5"/>
  <c r="B20" i="5"/>
  <c r="D29" i="3"/>
  <c r="C29" i="3"/>
  <c r="D28" i="3"/>
  <c r="C28" i="3"/>
  <c r="D27" i="3"/>
  <c r="C27" i="3"/>
  <c r="D26" i="3"/>
  <c r="C26" i="3"/>
  <c r="D25" i="3"/>
  <c r="C25" i="3"/>
  <c r="D24" i="3"/>
  <c r="C24" i="3"/>
  <c r="C24" i="5" s="1"/>
  <c r="D23" i="3"/>
  <c r="C23" i="3"/>
  <c r="D22" i="3"/>
  <c r="C22" i="3"/>
  <c r="C22" i="5" s="1"/>
  <c r="D21" i="3"/>
  <c r="C21" i="3"/>
  <c r="C21" i="5" s="1"/>
  <c r="D20" i="3"/>
  <c r="C20" i="3"/>
  <c r="C20" i="5" s="1"/>
  <c r="H17" i="5"/>
  <c r="G17" i="5"/>
  <c r="F17" i="5"/>
  <c r="E17" i="5"/>
  <c r="D17" i="5"/>
  <c r="B17" i="5"/>
  <c r="H16" i="5"/>
  <c r="G16" i="5"/>
  <c r="F16" i="5"/>
  <c r="E16" i="5"/>
  <c r="D16" i="5"/>
  <c r="B16" i="5"/>
  <c r="H15" i="5"/>
  <c r="G15" i="5"/>
  <c r="F15" i="5"/>
  <c r="E15" i="5"/>
  <c r="D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B13" i="5"/>
  <c r="H12" i="5"/>
  <c r="G12" i="5"/>
  <c r="F12" i="5"/>
  <c r="E12" i="5"/>
  <c r="D12" i="5"/>
  <c r="B12" i="5"/>
  <c r="H11" i="5"/>
  <c r="G11" i="5"/>
  <c r="F11" i="5"/>
  <c r="E11" i="5"/>
  <c r="D11" i="5"/>
  <c r="B11" i="5"/>
  <c r="H10" i="5"/>
  <c r="G10" i="5"/>
  <c r="E10" i="5"/>
  <c r="D10" i="5"/>
  <c r="B10" i="5"/>
  <c r="H9" i="5"/>
  <c r="G9" i="5"/>
  <c r="F9" i="5"/>
  <c r="E9" i="5"/>
  <c r="D9" i="5"/>
  <c r="B9" i="5"/>
  <c r="H8" i="5"/>
  <c r="G8" i="5"/>
  <c r="F8" i="5"/>
  <c r="E8" i="5"/>
  <c r="D8" i="5"/>
  <c r="B8" i="5"/>
  <c r="E9" i="4"/>
  <c r="E11" i="3"/>
  <c r="E23" i="3" s="1"/>
  <c r="E10" i="3"/>
  <c r="E22" i="3" s="1"/>
  <c r="E8" i="3"/>
  <c r="E29" i="3"/>
  <c r="E28" i="3"/>
  <c r="E27" i="3"/>
  <c r="E26" i="3"/>
  <c r="E21" i="3"/>
  <c r="E20" i="3"/>
  <c r="E17" i="3"/>
  <c r="E16" i="3"/>
  <c r="E15" i="3"/>
  <c r="E14" i="3"/>
  <c r="E25" i="3"/>
  <c r="E24" i="3" l="1"/>
  <c r="D24" i="4" l="1"/>
  <c r="D21" i="4"/>
  <c r="C26" i="4"/>
  <c r="C25" i="4"/>
  <c r="C24" i="4"/>
  <c r="C22" i="4"/>
  <c r="C21" i="4"/>
  <c r="C20" i="4"/>
  <c r="C23" i="4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H25" i="4" s="1"/>
  <c r="G25" i="3"/>
  <c r="F25" i="3"/>
  <c r="F25" i="4" s="1"/>
  <c r="H24" i="3"/>
  <c r="H24" i="4" s="1"/>
  <c r="G24" i="3"/>
  <c r="G24" i="4" s="1"/>
  <c r="F24" i="3"/>
  <c r="F24" i="4" s="1"/>
  <c r="H23" i="3"/>
  <c r="H23" i="4" s="1"/>
  <c r="G23" i="3"/>
  <c r="G23" i="4" s="1"/>
  <c r="F23" i="3"/>
  <c r="F23" i="4" s="1"/>
  <c r="H22" i="3"/>
  <c r="G22" i="3"/>
  <c r="F22" i="3"/>
  <c r="F22" i="4" s="1"/>
  <c r="H21" i="3"/>
  <c r="G21" i="3"/>
  <c r="F21" i="3"/>
  <c r="H20" i="3"/>
  <c r="G20" i="3"/>
  <c r="F20" i="3"/>
  <c r="E29" i="4"/>
  <c r="E28" i="4"/>
  <c r="E27" i="4"/>
  <c r="E26" i="4"/>
  <c r="E23" i="4"/>
  <c r="E22" i="4"/>
  <c r="E20" i="4"/>
  <c r="E21" i="4"/>
  <c r="B29" i="3"/>
  <c r="B29" i="4" s="1"/>
  <c r="B28" i="3"/>
  <c r="B27" i="3"/>
  <c r="B26" i="3"/>
  <c r="B25" i="3"/>
  <c r="B24" i="3"/>
  <c r="B23" i="3"/>
  <c r="B22" i="3"/>
  <c r="B21" i="3"/>
  <c r="B20" i="3"/>
  <c r="H26" i="4"/>
  <c r="G26" i="4"/>
  <c r="F26" i="4"/>
  <c r="G25" i="4"/>
  <c r="H29" i="4"/>
  <c r="G29" i="4"/>
  <c r="F29" i="4"/>
  <c r="D29" i="4"/>
  <c r="H28" i="4"/>
  <c r="G28" i="4"/>
  <c r="F28" i="4"/>
  <c r="D28" i="4"/>
  <c r="H27" i="4"/>
  <c r="G27" i="4"/>
  <c r="F27" i="4"/>
  <c r="D27" i="4"/>
  <c r="D26" i="4"/>
  <c r="E25" i="4"/>
  <c r="D25" i="4"/>
  <c r="E24" i="4"/>
  <c r="D23" i="4"/>
  <c r="H22" i="4"/>
  <c r="G22" i="4"/>
  <c r="D22" i="4"/>
  <c r="H21" i="4"/>
  <c r="G21" i="4"/>
  <c r="F21" i="4"/>
  <c r="H20" i="4"/>
  <c r="G20" i="4"/>
  <c r="F20" i="4"/>
  <c r="D20" i="4"/>
  <c r="B28" i="4"/>
  <c r="B27" i="4"/>
  <c r="B26" i="4"/>
  <c r="B25" i="4"/>
  <c r="B24" i="4"/>
  <c r="B23" i="4"/>
  <c r="B22" i="4"/>
  <c r="B21" i="4"/>
  <c r="B20" i="4"/>
  <c r="C29" i="4"/>
  <c r="C28" i="4"/>
  <c r="C27" i="4"/>
  <c r="E17" i="4"/>
  <c r="K17" i="4" s="1"/>
  <c r="E16" i="4"/>
  <c r="K16" i="4" s="1"/>
  <c r="E15" i="4"/>
  <c r="J15" i="4" s="1"/>
  <c r="E14" i="4"/>
  <c r="K14" i="4" s="1"/>
  <c r="E13" i="4"/>
  <c r="E12" i="4"/>
  <c r="E11" i="4"/>
  <c r="I11" i="4" s="1"/>
  <c r="B17" i="4"/>
  <c r="B16" i="4"/>
  <c r="B15" i="4"/>
  <c r="B14" i="4"/>
  <c r="B13" i="4"/>
  <c r="B12" i="4"/>
  <c r="B11" i="4"/>
  <c r="B10" i="4"/>
  <c r="C17" i="4"/>
  <c r="C16" i="4"/>
  <c r="C15" i="4"/>
  <c r="C14" i="4"/>
  <c r="C13" i="4"/>
  <c r="C12" i="4"/>
  <c r="C11" i="4"/>
  <c r="C9" i="4"/>
  <c r="K9" i="4" s="1"/>
  <c r="C8" i="4"/>
  <c r="C10" i="4"/>
  <c r="H17" i="4"/>
  <c r="G17" i="4"/>
  <c r="F17" i="4"/>
  <c r="D17" i="4"/>
  <c r="J17" i="4"/>
  <c r="H16" i="4"/>
  <c r="G16" i="4"/>
  <c r="F16" i="4"/>
  <c r="D16" i="4"/>
  <c r="H15" i="4"/>
  <c r="G15" i="4"/>
  <c r="F15" i="4"/>
  <c r="D15" i="4"/>
  <c r="H14" i="4"/>
  <c r="G14" i="4"/>
  <c r="F14" i="4"/>
  <c r="D14" i="4"/>
  <c r="H13" i="4"/>
  <c r="G13" i="4"/>
  <c r="F13" i="4"/>
  <c r="D13" i="4"/>
  <c r="H12" i="4"/>
  <c r="G12" i="4"/>
  <c r="F12" i="4"/>
  <c r="D12" i="4"/>
  <c r="H11" i="4"/>
  <c r="G11" i="4"/>
  <c r="F11" i="4"/>
  <c r="D11" i="4"/>
  <c r="H10" i="4"/>
  <c r="G10" i="4"/>
  <c r="E10" i="4"/>
  <c r="D10" i="4"/>
  <c r="H9" i="4"/>
  <c r="G9" i="4"/>
  <c r="F9" i="4"/>
  <c r="D9" i="4"/>
  <c r="B9" i="4"/>
  <c r="H8" i="4"/>
  <c r="G8" i="4"/>
  <c r="F8" i="4"/>
  <c r="E8" i="4"/>
  <c r="D8" i="4"/>
  <c r="B8" i="4"/>
  <c r="I8" i="5"/>
  <c r="K72" i="5"/>
  <c r="J72" i="5"/>
  <c r="I72" i="5"/>
  <c r="L72" i="5" s="1"/>
  <c r="K71" i="5"/>
  <c r="J71" i="5"/>
  <c r="I71" i="5"/>
  <c r="K70" i="5"/>
  <c r="L70" i="5" s="1"/>
  <c r="J70" i="5"/>
  <c r="I70" i="5"/>
  <c r="K69" i="5"/>
  <c r="J69" i="5"/>
  <c r="I69" i="5"/>
  <c r="K75" i="5"/>
  <c r="J75" i="5"/>
  <c r="I75" i="5"/>
  <c r="K74" i="5"/>
  <c r="J74" i="5"/>
  <c r="I74" i="5"/>
  <c r="K73" i="5"/>
  <c r="J73" i="5"/>
  <c r="I73" i="5"/>
  <c r="K60" i="5"/>
  <c r="J60" i="5"/>
  <c r="I60" i="5"/>
  <c r="K59" i="5"/>
  <c r="J59" i="5"/>
  <c r="I59" i="5"/>
  <c r="K58" i="5"/>
  <c r="J58" i="5"/>
  <c r="I58" i="5"/>
  <c r="K57" i="5"/>
  <c r="J57" i="5"/>
  <c r="I57" i="5"/>
  <c r="K63" i="5"/>
  <c r="J63" i="5"/>
  <c r="I63" i="5"/>
  <c r="K62" i="5"/>
  <c r="J62" i="5"/>
  <c r="I62" i="5"/>
  <c r="K61" i="5"/>
  <c r="J61" i="5"/>
  <c r="I61" i="5"/>
  <c r="K47" i="5"/>
  <c r="J47" i="5"/>
  <c r="I47" i="5"/>
  <c r="K46" i="5"/>
  <c r="J46" i="5"/>
  <c r="I46" i="5"/>
  <c r="K45" i="5"/>
  <c r="J45" i="5"/>
  <c r="I45" i="5"/>
  <c r="K50" i="5"/>
  <c r="J50" i="5"/>
  <c r="I50" i="5"/>
  <c r="K49" i="5"/>
  <c r="J49" i="5"/>
  <c r="I49" i="5"/>
  <c r="K48" i="5"/>
  <c r="J48" i="5"/>
  <c r="I4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27" i="5"/>
  <c r="J27" i="5"/>
  <c r="I27" i="5"/>
  <c r="K26" i="5"/>
  <c r="J26" i="5"/>
  <c r="I26" i="5"/>
  <c r="K15" i="5"/>
  <c r="J15" i="5"/>
  <c r="I15" i="5"/>
  <c r="K14" i="5"/>
  <c r="J14" i="5"/>
  <c r="I14" i="5"/>
  <c r="K74" i="3"/>
  <c r="J74" i="3"/>
  <c r="I74" i="3"/>
  <c r="L74" i="3" s="1"/>
  <c r="K73" i="3"/>
  <c r="L73" i="3" s="1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2" i="3"/>
  <c r="J62" i="3"/>
  <c r="I62" i="3"/>
  <c r="K61" i="3"/>
  <c r="J61" i="3"/>
  <c r="I61" i="3"/>
  <c r="K60" i="3"/>
  <c r="J60" i="3"/>
  <c r="I60" i="3"/>
  <c r="L60" i="3" s="1"/>
  <c r="K59" i="3"/>
  <c r="J59" i="3"/>
  <c r="I59" i="3"/>
  <c r="K58" i="3"/>
  <c r="J58" i="3"/>
  <c r="I58" i="3"/>
  <c r="K57" i="3"/>
  <c r="J57" i="3"/>
  <c r="I57" i="3"/>
  <c r="K50" i="3"/>
  <c r="J50" i="3"/>
  <c r="I50" i="3"/>
  <c r="K49" i="3"/>
  <c r="J49" i="3"/>
  <c r="I49" i="3"/>
  <c r="K48" i="3"/>
  <c r="J48" i="3"/>
  <c r="I48" i="3"/>
  <c r="K47" i="3"/>
  <c r="J47" i="3"/>
  <c r="I47" i="3"/>
  <c r="K36" i="3"/>
  <c r="J36" i="3"/>
  <c r="I36" i="3"/>
  <c r="K35" i="3"/>
  <c r="J35" i="3"/>
  <c r="I35" i="3"/>
  <c r="K34" i="3"/>
  <c r="J34" i="3"/>
  <c r="I34" i="3"/>
  <c r="K33" i="3"/>
  <c r="J33" i="3"/>
  <c r="I33" i="3"/>
  <c r="K15" i="3"/>
  <c r="J15" i="3"/>
  <c r="I15" i="3"/>
  <c r="K14" i="3"/>
  <c r="J14" i="3"/>
  <c r="I14" i="3"/>
  <c r="K76" i="4"/>
  <c r="L76" i="4" s="1"/>
  <c r="J76" i="4"/>
  <c r="I76" i="4"/>
  <c r="K72" i="4"/>
  <c r="J72" i="4"/>
  <c r="I72" i="4"/>
  <c r="K71" i="4"/>
  <c r="J71" i="4"/>
  <c r="I71" i="4"/>
  <c r="K70" i="4"/>
  <c r="J70" i="4"/>
  <c r="I70" i="4"/>
  <c r="L70" i="4" s="1"/>
  <c r="K69" i="4"/>
  <c r="L69" i="4" s="1"/>
  <c r="J69" i="4"/>
  <c r="I69" i="4"/>
  <c r="K63" i="4"/>
  <c r="J63" i="4"/>
  <c r="I63" i="4"/>
  <c r="K62" i="4"/>
  <c r="J62" i="4"/>
  <c r="I62" i="4"/>
  <c r="K61" i="4"/>
  <c r="J61" i="4"/>
  <c r="I61" i="4"/>
  <c r="L61" i="4" s="1"/>
  <c r="K60" i="4"/>
  <c r="J60" i="4"/>
  <c r="I60" i="4"/>
  <c r="K59" i="4"/>
  <c r="J59" i="4"/>
  <c r="I59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51" i="3"/>
  <c r="J51" i="3"/>
  <c r="I51" i="3"/>
  <c r="K46" i="3"/>
  <c r="J46" i="3"/>
  <c r="I46" i="3"/>
  <c r="L94" i="5"/>
  <c r="K89" i="5"/>
  <c r="J89" i="5"/>
  <c r="I89" i="5"/>
  <c r="K88" i="5"/>
  <c r="J88" i="5"/>
  <c r="I88" i="5"/>
  <c r="K87" i="5"/>
  <c r="J87" i="5"/>
  <c r="I87" i="5"/>
  <c r="K86" i="5"/>
  <c r="J86" i="5"/>
  <c r="I86" i="5"/>
  <c r="K85" i="5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7" i="5"/>
  <c r="J77" i="5"/>
  <c r="I77" i="5"/>
  <c r="K76" i="5"/>
  <c r="J76" i="5"/>
  <c r="I76" i="5"/>
  <c r="K68" i="5"/>
  <c r="J68" i="5"/>
  <c r="I68" i="5"/>
  <c r="K65" i="5"/>
  <c r="J65" i="5"/>
  <c r="I65" i="5"/>
  <c r="K64" i="5"/>
  <c r="J64" i="5"/>
  <c r="I64" i="5"/>
  <c r="K56" i="5"/>
  <c r="J56" i="5"/>
  <c r="I56" i="5"/>
  <c r="K53" i="5"/>
  <c r="J53" i="5"/>
  <c r="I53" i="5"/>
  <c r="K52" i="5"/>
  <c r="J52" i="5"/>
  <c r="I52" i="5"/>
  <c r="K51" i="5"/>
  <c r="J51" i="5"/>
  <c r="I51" i="5"/>
  <c r="K44" i="5"/>
  <c r="J44" i="5"/>
  <c r="I44" i="5"/>
  <c r="K41" i="5"/>
  <c r="J41" i="5"/>
  <c r="I41" i="5"/>
  <c r="K40" i="5"/>
  <c r="J40" i="5"/>
  <c r="I40" i="5"/>
  <c r="K39" i="5"/>
  <c r="J39" i="5"/>
  <c r="I39" i="5"/>
  <c r="K38" i="5"/>
  <c r="J38" i="5"/>
  <c r="I38" i="5"/>
  <c r="K32" i="5"/>
  <c r="J32" i="5"/>
  <c r="I32" i="5"/>
  <c r="K29" i="5"/>
  <c r="J29" i="5"/>
  <c r="I29" i="5"/>
  <c r="K28" i="5"/>
  <c r="J28" i="5"/>
  <c r="I28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7" i="5"/>
  <c r="J17" i="5"/>
  <c r="I17" i="5"/>
  <c r="K16" i="5"/>
  <c r="J16" i="5"/>
  <c r="I16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L94" i="4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J80" i="4"/>
  <c r="I80" i="4"/>
  <c r="K77" i="4"/>
  <c r="J77" i="4"/>
  <c r="I77" i="4"/>
  <c r="K75" i="4"/>
  <c r="J75" i="4"/>
  <c r="I75" i="4"/>
  <c r="K74" i="4"/>
  <c r="J74" i="4"/>
  <c r="I74" i="4"/>
  <c r="K73" i="4"/>
  <c r="J73" i="4"/>
  <c r="I73" i="4"/>
  <c r="K68" i="4"/>
  <c r="J68" i="4"/>
  <c r="I68" i="4"/>
  <c r="K65" i="4"/>
  <c r="J65" i="4"/>
  <c r="I65" i="4"/>
  <c r="K64" i="4"/>
  <c r="J64" i="4"/>
  <c r="I64" i="4"/>
  <c r="K58" i="4"/>
  <c r="J58" i="4"/>
  <c r="I58" i="4"/>
  <c r="K57" i="4"/>
  <c r="J57" i="4"/>
  <c r="I57" i="4"/>
  <c r="K56" i="4"/>
  <c r="J56" i="4"/>
  <c r="I56" i="4"/>
  <c r="K53" i="4"/>
  <c r="J53" i="4"/>
  <c r="I53" i="4"/>
  <c r="K52" i="4"/>
  <c r="J52" i="4"/>
  <c r="I52" i="4"/>
  <c r="K45" i="4"/>
  <c r="J45" i="4"/>
  <c r="I45" i="4"/>
  <c r="K44" i="4"/>
  <c r="J44" i="4"/>
  <c r="I44" i="4"/>
  <c r="K41" i="4"/>
  <c r="J41" i="4"/>
  <c r="I41" i="4"/>
  <c r="K40" i="4"/>
  <c r="J40" i="4"/>
  <c r="I40" i="4"/>
  <c r="K34" i="4"/>
  <c r="J34" i="4"/>
  <c r="I34" i="4"/>
  <c r="K33" i="4"/>
  <c r="J33" i="4"/>
  <c r="I33" i="4"/>
  <c r="K32" i="4"/>
  <c r="J32" i="4"/>
  <c r="I32" i="4"/>
  <c r="I12" i="4" l="1"/>
  <c r="J8" i="5"/>
  <c r="I8" i="4"/>
  <c r="K8" i="5"/>
  <c r="I10" i="4"/>
  <c r="J11" i="4"/>
  <c r="L11" i="4" s="1"/>
  <c r="K12" i="4"/>
  <c r="J14" i="4"/>
  <c r="I27" i="3"/>
  <c r="I17" i="4"/>
  <c r="I15" i="4"/>
  <c r="K26" i="3"/>
  <c r="J13" i="4"/>
  <c r="K8" i="4"/>
  <c r="K22" i="4"/>
  <c r="J26" i="4"/>
  <c r="L26" i="4" s="1"/>
  <c r="K26" i="4"/>
  <c r="K29" i="4"/>
  <c r="J28" i="4"/>
  <c r="K27" i="4"/>
  <c r="I26" i="3"/>
  <c r="J26" i="3"/>
  <c r="I26" i="4"/>
  <c r="K25" i="4"/>
  <c r="K24" i="4"/>
  <c r="K23" i="4"/>
  <c r="K27" i="3"/>
  <c r="K28" i="4"/>
  <c r="I27" i="4"/>
  <c r="I23" i="4"/>
  <c r="J27" i="3"/>
  <c r="L27" i="3" s="1"/>
  <c r="J27" i="4"/>
  <c r="J23" i="4"/>
  <c r="L23" i="4" s="1"/>
  <c r="J22" i="4"/>
  <c r="I24" i="4"/>
  <c r="J24" i="4"/>
  <c r="I25" i="4"/>
  <c r="I20" i="4"/>
  <c r="K21" i="4"/>
  <c r="I22" i="4"/>
  <c r="I28" i="4"/>
  <c r="J25" i="4"/>
  <c r="I29" i="4"/>
  <c r="J29" i="4"/>
  <c r="J20" i="4"/>
  <c r="K20" i="4"/>
  <c r="I21" i="4"/>
  <c r="J21" i="4"/>
  <c r="I9" i="4"/>
  <c r="J9" i="4"/>
  <c r="K11" i="4"/>
  <c r="I13" i="4"/>
  <c r="K13" i="4"/>
  <c r="I14" i="4"/>
  <c r="L14" i="4" s="1"/>
  <c r="J8" i="4"/>
  <c r="L8" i="4" s="1"/>
  <c r="K15" i="4"/>
  <c r="L15" i="4" s="1"/>
  <c r="K10" i="4"/>
  <c r="I16" i="4"/>
  <c r="I18" i="4" s="1"/>
  <c r="J16" i="4"/>
  <c r="J10" i="4"/>
  <c r="L10" i="4" s="1"/>
  <c r="J12" i="4"/>
  <c r="L69" i="5"/>
  <c r="L73" i="5"/>
  <c r="L71" i="5"/>
  <c r="L57" i="5"/>
  <c r="L75" i="5"/>
  <c r="L60" i="5"/>
  <c r="L48" i="5"/>
  <c r="L63" i="5"/>
  <c r="L74" i="5"/>
  <c r="L59" i="5"/>
  <c r="L58" i="5"/>
  <c r="L46" i="5"/>
  <c r="L62" i="5"/>
  <c r="L61" i="5"/>
  <c r="L45" i="5"/>
  <c r="L47" i="5"/>
  <c r="L50" i="5"/>
  <c r="L25" i="5"/>
  <c r="L44" i="5"/>
  <c r="L65" i="5"/>
  <c r="L82" i="5"/>
  <c r="L26" i="5"/>
  <c r="L49" i="5"/>
  <c r="L14" i="5"/>
  <c r="L37" i="5"/>
  <c r="K66" i="5"/>
  <c r="L33" i="5"/>
  <c r="L36" i="5"/>
  <c r="L34" i="5"/>
  <c r="L35" i="5"/>
  <c r="L27" i="5"/>
  <c r="L87" i="5"/>
  <c r="L23" i="5"/>
  <c r="I78" i="5"/>
  <c r="K90" i="5"/>
  <c r="L12" i="5"/>
  <c r="L24" i="5"/>
  <c r="J42" i="5"/>
  <c r="L41" i="5"/>
  <c r="J66" i="5"/>
  <c r="L64" i="5"/>
  <c r="K78" i="5"/>
  <c r="L76" i="5"/>
  <c r="L89" i="5"/>
  <c r="L15" i="5"/>
  <c r="L17" i="5"/>
  <c r="L29" i="5"/>
  <c r="L52" i="5"/>
  <c r="L84" i="5"/>
  <c r="L22" i="5"/>
  <c r="K18" i="5"/>
  <c r="L16" i="5"/>
  <c r="K30" i="5"/>
  <c r="L28" i="5"/>
  <c r="L51" i="5"/>
  <c r="J90" i="5"/>
  <c r="L9" i="5"/>
  <c r="L21" i="5"/>
  <c r="I42" i="5"/>
  <c r="I66" i="5"/>
  <c r="J78" i="5"/>
  <c r="L83" i="5"/>
  <c r="L86" i="5"/>
  <c r="L10" i="5"/>
  <c r="L39" i="5"/>
  <c r="L77" i="5"/>
  <c r="K42" i="5"/>
  <c r="L13" i="5"/>
  <c r="L8" i="5"/>
  <c r="I30" i="5"/>
  <c r="L32" i="5"/>
  <c r="J54" i="5"/>
  <c r="L53" i="5"/>
  <c r="L81" i="5"/>
  <c r="J18" i="5"/>
  <c r="L11" i="5"/>
  <c r="J30" i="5"/>
  <c r="L40" i="5"/>
  <c r="K54" i="5"/>
  <c r="I90" i="5"/>
  <c r="L85" i="5"/>
  <c r="L88" i="5"/>
  <c r="L61" i="3"/>
  <c r="L70" i="3"/>
  <c r="L69" i="3"/>
  <c r="L72" i="3"/>
  <c r="L62" i="3"/>
  <c r="L71" i="3"/>
  <c r="L57" i="3"/>
  <c r="L58" i="3"/>
  <c r="L35" i="3"/>
  <c r="L59" i="3"/>
  <c r="L34" i="3"/>
  <c r="L47" i="3"/>
  <c r="L50" i="3"/>
  <c r="L48" i="3"/>
  <c r="L49" i="3"/>
  <c r="L33" i="3"/>
  <c r="L36" i="3"/>
  <c r="L15" i="3"/>
  <c r="L14" i="3"/>
  <c r="L71" i="4"/>
  <c r="L72" i="4"/>
  <c r="L63" i="4"/>
  <c r="L59" i="4"/>
  <c r="L62" i="4"/>
  <c r="L60" i="4"/>
  <c r="L49" i="4"/>
  <c r="L50" i="4"/>
  <c r="L51" i="4"/>
  <c r="L47" i="4"/>
  <c r="L48" i="4"/>
  <c r="L9" i="4"/>
  <c r="L46" i="4"/>
  <c r="L35" i="4"/>
  <c r="L38" i="4"/>
  <c r="L39" i="4"/>
  <c r="L77" i="4"/>
  <c r="L36" i="4"/>
  <c r="L65" i="4"/>
  <c r="L37" i="4"/>
  <c r="L88" i="4"/>
  <c r="L74" i="4"/>
  <c r="L80" i="4"/>
  <c r="L45" i="4"/>
  <c r="J78" i="4"/>
  <c r="L17" i="4"/>
  <c r="K66" i="4"/>
  <c r="L89" i="4"/>
  <c r="L82" i="4"/>
  <c r="J66" i="4"/>
  <c r="L58" i="4"/>
  <c r="I78" i="4"/>
  <c r="L56" i="4"/>
  <c r="L13" i="4"/>
  <c r="L86" i="4"/>
  <c r="J54" i="4"/>
  <c r="L53" i="4"/>
  <c r="L75" i="4"/>
  <c r="L40" i="4"/>
  <c r="L81" i="4"/>
  <c r="L84" i="4"/>
  <c r="I42" i="4"/>
  <c r="K54" i="4"/>
  <c r="L64" i="4"/>
  <c r="K78" i="4"/>
  <c r="I90" i="4"/>
  <c r="J42" i="4"/>
  <c r="L57" i="4"/>
  <c r="L68" i="4"/>
  <c r="J90" i="4"/>
  <c r="K42" i="4"/>
  <c r="K90" i="4"/>
  <c r="L87" i="4"/>
  <c r="L33" i="4"/>
  <c r="L41" i="4"/>
  <c r="L73" i="4"/>
  <c r="L85" i="4"/>
  <c r="L34" i="4"/>
  <c r="I66" i="4"/>
  <c r="L83" i="4"/>
  <c r="L32" i="4"/>
  <c r="L52" i="4"/>
  <c r="L44" i="4"/>
  <c r="L51" i="3"/>
  <c r="L46" i="3"/>
  <c r="L20" i="5"/>
  <c r="L38" i="5"/>
  <c r="L56" i="5"/>
  <c r="L68" i="5"/>
  <c r="L80" i="5"/>
  <c r="I18" i="5"/>
  <c r="I54" i="5"/>
  <c r="I54" i="4"/>
  <c r="L12" i="4" l="1"/>
  <c r="L26" i="3"/>
  <c r="L24" i="4"/>
  <c r="L25" i="4"/>
  <c r="L22" i="4"/>
  <c r="K30" i="4"/>
  <c r="L27" i="4"/>
  <c r="L28" i="4"/>
  <c r="J30" i="4"/>
  <c r="L29" i="4"/>
  <c r="L20" i="4"/>
  <c r="L21" i="4"/>
  <c r="I30" i="4"/>
  <c r="I91" i="4" s="1"/>
  <c r="I92" i="4" s="1"/>
  <c r="L92" i="4" s="1"/>
  <c r="K18" i="4"/>
  <c r="L16" i="4"/>
  <c r="L18" i="4" s="1"/>
  <c r="J18" i="4"/>
  <c r="J91" i="4" s="1"/>
  <c r="J93" i="4" s="1"/>
  <c r="J95" i="4" s="1"/>
  <c r="L42" i="5"/>
  <c r="I91" i="5"/>
  <c r="I92" i="5" s="1"/>
  <c r="L92" i="5" s="1"/>
  <c r="L90" i="5"/>
  <c r="L54" i="5"/>
  <c r="L78" i="5"/>
  <c r="K91" i="5"/>
  <c r="K93" i="5" s="1"/>
  <c r="K95" i="5" s="1"/>
  <c r="J91" i="5"/>
  <c r="J93" i="5" s="1"/>
  <c r="J95" i="5" s="1"/>
  <c r="L30" i="5"/>
  <c r="L18" i="5"/>
  <c r="L66" i="5"/>
  <c r="L90" i="4"/>
  <c r="L54" i="4"/>
  <c r="L66" i="4"/>
  <c r="L42" i="4"/>
  <c r="L78" i="4"/>
  <c r="K91" i="4" l="1"/>
  <c r="K93" i="4" s="1"/>
  <c r="K95" i="4" s="1"/>
  <c r="L30" i="4"/>
  <c r="L91" i="4" s="1"/>
  <c r="L93" i="4" s="1"/>
  <c r="L95" i="4" s="1"/>
  <c r="I93" i="5"/>
  <c r="I95" i="5" s="1"/>
  <c r="L91" i="5"/>
  <c r="L93" i="5" s="1"/>
  <c r="L95" i="5" s="1"/>
  <c r="I93" i="4"/>
  <c r="I95" i="4" s="1"/>
  <c r="L93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6" i="3"/>
  <c r="J76" i="3"/>
  <c r="I76" i="3"/>
  <c r="K75" i="3"/>
  <c r="J75" i="3"/>
  <c r="I75" i="3"/>
  <c r="K68" i="3"/>
  <c r="J68" i="3"/>
  <c r="I68" i="3"/>
  <c r="K67" i="3"/>
  <c r="J67" i="3"/>
  <c r="I67" i="3"/>
  <c r="K64" i="3"/>
  <c r="J64" i="3"/>
  <c r="I64" i="3"/>
  <c r="K63" i="3"/>
  <c r="J63" i="3"/>
  <c r="I63" i="3"/>
  <c r="K56" i="3"/>
  <c r="J56" i="3"/>
  <c r="I56" i="3"/>
  <c r="K55" i="3"/>
  <c r="J55" i="3"/>
  <c r="I55" i="3"/>
  <c r="K52" i="3"/>
  <c r="J52" i="3"/>
  <c r="I52" i="3"/>
  <c r="K45" i="3"/>
  <c r="J45" i="3"/>
  <c r="I45" i="3"/>
  <c r="K44" i="3"/>
  <c r="J44" i="3"/>
  <c r="I44" i="3"/>
  <c r="K43" i="3"/>
  <c r="J43" i="3"/>
  <c r="I43" i="3"/>
  <c r="K40" i="3"/>
  <c r="J40" i="3"/>
  <c r="I40" i="3"/>
  <c r="K39" i="3"/>
  <c r="J39" i="3"/>
  <c r="I39" i="3"/>
  <c r="K38" i="3"/>
  <c r="J38" i="3"/>
  <c r="I38" i="3"/>
  <c r="K37" i="3"/>
  <c r="J37" i="3"/>
  <c r="I37" i="3"/>
  <c r="K32" i="3"/>
  <c r="J32" i="3"/>
  <c r="I32" i="3"/>
  <c r="K29" i="3"/>
  <c r="J29" i="3"/>
  <c r="I29" i="3"/>
  <c r="K28" i="3"/>
  <c r="J28" i="3"/>
  <c r="I28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7" i="3"/>
  <c r="J17" i="3"/>
  <c r="I17" i="3"/>
  <c r="K16" i="3"/>
  <c r="J16" i="3"/>
  <c r="I16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L86" i="3" l="1"/>
  <c r="L80" i="3"/>
  <c r="L87" i="3"/>
  <c r="L84" i="3"/>
  <c r="J53" i="3"/>
  <c r="L17" i="3"/>
  <c r="L29" i="3"/>
  <c r="I53" i="3"/>
  <c r="L45" i="3"/>
  <c r="L68" i="3"/>
  <c r="L32" i="3"/>
  <c r="L52" i="3"/>
  <c r="I77" i="3"/>
  <c r="L81" i="3"/>
  <c r="L16" i="3"/>
  <c r="L28" i="3"/>
  <c r="L44" i="3"/>
  <c r="J65" i="3"/>
  <c r="K77" i="3"/>
  <c r="L82" i="3"/>
  <c r="I18" i="3"/>
  <c r="I30" i="3"/>
  <c r="I41" i="3"/>
  <c r="L56" i="3"/>
  <c r="L76" i="3"/>
  <c r="L85" i="3"/>
  <c r="L88" i="3"/>
  <c r="L10" i="3"/>
  <c r="L22" i="3"/>
  <c r="L38" i="3"/>
  <c r="J18" i="3"/>
  <c r="L13" i="3"/>
  <c r="J30" i="3"/>
  <c r="L25" i="3"/>
  <c r="J41" i="3"/>
  <c r="L43" i="3"/>
  <c r="L64" i="3"/>
  <c r="I89" i="3"/>
  <c r="L83" i="3"/>
  <c r="K18" i="3"/>
  <c r="K30" i="3"/>
  <c r="J89" i="3"/>
  <c r="L11" i="3"/>
  <c r="L23" i="3"/>
  <c r="L39" i="3"/>
  <c r="I65" i="3"/>
  <c r="J77" i="3"/>
  <c r="K89" i="3"/>
  <c r="L21" i="3"/>
  <c r="L9" i="3"/>
  <c r="L37" i="3"/>
  <c r="L55" i="3"/>
  <c r="L75" i="3"/>
  <c r="L12" i="3"/>
  <c r="L24" i="3"/>
  <c r="L40" i="3"/>
  <c r="L63" i="3"/>
  <c r="K65" i="3"/>
  <c r="L8" i="3"/>
  <c r="L20" i="3"/>
  <c r="L67" i="3"/>
  <c r="L79" i="3"/>
  <c r="K53" i="3"/>
  <c r="K41" i="3"/>
  <c r="L41" i="3" l="1"/>
  <c r="L65" i="3"/>
  <c r="K90" i="3"/>
  <c r="K92" i="3" s="1"/>
  <c r="K94" i="3" s="1"/>
  <c r="L53" i="3"/>
  <c r="J90" i="3"/>
  <c r="J92" i="3" s="1"/>
  <c r="J94" i="3" s="1"/>
  <c r="I90" i="3"/>
  <c r="I91" i="3" s="1"/>
  <c r="I92" i="3" s="1"/>
  <c r="L30" i="3"/>
  <c r="L89" i="3"/>
  <c r="L18" i="3"/>
  <c r="L77" i="3"/>
  <c r="L91" i="3" l="1"/>
  <c r="I94" i="3"/>
  <c r="C98" i="4"/>
  <c r="C97" i="3"/>
  <c r="C98" i="5"/>
  <c r="L90" i="3"/>
  <c r="L92" i="3" l="1"/>
  <c r="L94" i="3" s="1"/>
  <c r="C99" i="5" s="1"/>
  <c r="C98" i="3" l="1"/>
  <c r="C99" i="4"/>
</calcChain>
</file>

<file path=xl/sharedStrings.xml><?xml version="1.0" encoding="utf-8"?>
<sst xmlns="http://schemas.openxmlformats.org/spreadsheetml/2006/main" count="191" uniqueCount="70">
  <si>
    <t>Year 1 Budget</t>
  </si>
  <si>
    <t>Agreement #:</t>
  </si>
  <si>
    <t xml:space="preserve">Organization Name: </t>
  </si>
  <si>
    <t>Carbon Solutions, LLC</t>
  </si>
  <si>
    <t>Project Name:</t>
  </si>
  <si>
    <t>Evaluating Fuel Hazard Reduction Effectiveness under 14 CCR § 1051: A Decision-Support Framework Using QUIC-Fire and Real-World Treatment Data</t>
  </si>
  <si>
    <t>Budget Category</t>
  </si>
  <si>
    <t>Item Description</t>
  </si>
  <si>
    <t>Cost Basis</t>
  </si>
  <si>
    <t>Cost Share
(%)</t>
  </si>
  <si>
    <t>Funding Source
($)</t>
  </si>
  <si>
    <t>Total
($)</t>
  </si>
  <si>
    <t>Units</t>
  </si>
  <si>
    <t>Quantity</t>
  </si>
  <si>
    <t>Cost/Unit</t>
  </si>
  <si>
    <t>Grant</t>
  </si>
  <si>
    <t>Grantee</t>
  </si>
  <si>
    <t>Partner</t>
  </si>
  <si>
    <t>Partner(s)</t>
  </si>
  <si>
    <t>Hours</t>
  </si>
  <si>
    <t>A. Salaries and Wages</t>
  </si>
  <si>
    <t>Days</t>
  </si>
  <si>
    <t>Bjorn Brooks</t>
  </si>
  <si>
    <t>Months</t>
  </si>
  <si>
    <t>Amy Jordan</t>
  </si>
  <si>
    <t>Each</t>
  </si>
  <si>
    <t>Carl Talsma</t>
  </si>
  <si>
    <t>Report</t>
  </si>
  <si>
    <t>Richard Middleton</t>
  </si>
  <si>
    <t>Contract</t>
  </si>
  <si>
    <t>Monica Hernandez-Lara</t>
  </si>
  <si>
    <t>Miles</t>
  </si>
  <si>
    <t>Eric Schroeder</t>
  </si>
  <si>
    <t>Daily</t>
  </si>
  <si>
    <t xml:space="preserve">Sub-Total Salaries and Wages: </t>
  </si>
  <si>
    <t>B. Employee Benefits</t>
  </si>
  <si>
    <t xml:space="preserve">Sub-Total Employee Benefits: </t>
  </si>
  <si>
    <t>C. Contractual</t>
  </si>
  <si>
    <t xml:space="preserve">Sub-Total Contractual: </t>
  </si>
  <si>
    <t>D. Travel &amp; Per Diem:</t>
  </si>
  <si>
    <t>Team travel for Stakeholder engagement trip to Cal FIRE/CPUC Fire/USFS Region 5</t>
  </si>
  <si>
    <t>Project travel for Rod Linn</t>
  </si>
  <si>
    <t xml:space="preserve">Sub-Total Travel &amp; Per Diem: </t>
  </si>
  <si>
    <t>E. Supplies</t>
  </si>
  <si>
    <t xml:space="preserve">Sub-Total Supplies: </t>
  </si>
  <si>
    <t>F. Equipment</t>
  </si>
  <si>
    <t xml:space="preserve">Sub-Total Equipment: </t>
  </si>
  <si>
    <t>G. Other Costs</t>
  </si>
  <si>
    <t>Concept paper submission to a journal</t>
  </si>
  <si>
    <t>Sub-Total Other Costs</t>
  </si>
  <si>
    <t>Year 1 - Total Direct Costs</t>
  </si>
  <si>
    <r>
      <t xml:space="preserve">Indirect Costs for Year 1 </t>
    </r>
    <r>
      <rPr>
        <sz val="12"/>
        <color indexed="8"/>
        <rFont val="Calibri"/>
        <family val="2"/>
      </rPr>
      <t>(Exclude Equipment)</t>
    </r>
  </si>
  <si>
    <t>Total Project Costs for Year 1</t>
  </si>
  <si>
    <t>Less Program Income for Year 1</t>
  </si>
  <si>
    <t>Year 1 - Total Proposed Costs</t>
  </si>
  <si>
    <t>Grand Total EMC Funding Requested</t>
  </si>
  <si>
    <t>Grand Total Grant Project Costs</t>
  </si>
  <si>
    <t>Year 2 Budget</t>
  </si>
  <si>
    <t>Review paper submission to  a journal</t>
  </si>
  <si>
    <t>Year 2 - Total Direct Costs</t>
  </si>
  <si>
    <r>
      <t xml:space="preserve">Indirect Costs for Year 2 </t>
    </r>
    <r>
      <rPr>
        <sz val="12"/>
        <color indexed="8"/>
        <rFont val="Calibri"/>
        <family val="2"/>
      </rPr>
      <t>(Exclude Equipment)</t>
    </r>
  </si>
  <si>
    <t>Total Project Costs for Year 2</t>
  </si>
  <si>
    <t>Less Program Income for Year 2</t>
  </si>
  <si>
    <t>Year 2 - Total Proposed Costs</t>
  </si>
  <si>
    <t>Year 3 Budget</t>
  </si>
  <si>
    <t>Year 3 - Total Direct Costs</t>
  </si>
  <si>
    <r>
      <t xml:space="preserve">Indirect Costs for Year 3 </t>
    </r>
    <r>
      <rPr>
        <sz val="12"/>
        <color indexed="8"/>
        <rFont val="Calibri"/>
        <family val="2"/>
      </rPr>
      <t>(Exclude Equipment)</t>
    </r>
  </si>
  <si>
    <t>Total Project Costs for Year 3</t>
  </si>
  <si>
    <t>Less Program Income for Year 3</t>
  </si>
  <si>
    <t>Year 3 - Total Proposed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</si>
</sst>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8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4" fontId="3" fillId="2" borderId="0" xfId="1" applyFont="1" applyFill="1" applyBorder="1"/>
    <xf numFmtId="9" fontId="3" fillId="2" borderId="0" xfId="2" applyFont="1" applyFill="1" applyBorder="1"/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 applyBorder="1"/>
    <xf numFmtId="9" fontId="3" fillId="3" borderId="0" xfId="2" applyFont="1" applyFill="1" applyBorder="1"/>
    <xf numFmtId="44" fontId="3" fillId="3" borderId="0" xfId="1" applyFont="1" applyFill="1" applyBorder="1"/>
    <xf numFmtId="164" fontId="3" fillId="2" borderId="0" xfId="0" applyNumberFormat="1" applyFont="1" applyFill="1"/>
    <xf numFmtId="0" fontId="3" fillId="0" borderId="10" xfId="0" applyFont="1" applyBorder="1"/>
    <xf numFmtId="164" fontId="3" fillId="2" borderId="11" xfId="0" applyNumberFormat="1" applyFont="1" applyFill="1" applyBorder="1"/>
    <xf numFmtId="0" fontId="3" fillId="3" borderId="0" xfId="0" applyFont="1" applyFill="1"/>
    <xf numFmtId="0" fontId="5" fillId="3" borderId="12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2" borderId="10" xfId="0" applyFont="1" applyFill="1" applyBorder="1"/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9" fontId="3" fillId="0" borderId="2" xfId="2" applyFont="1" applyBorder="1" applyProtection="1">
      <protection locked="0"/>
    </xf>
    <xf numFmtId="9" fontId="3" fillId="0" borderId="1" xfId="2" applyFont="1" applyBorder="1" applyProtection="1">
      <protection locked="0"/>
    </xf>
    <xf numFmtId="9" fontId="3" fillId="0" borderId="18" xfId="2" applyFont="1" applyBorder="1" applyProtection="1">
      <protection locked="0"/>
    </xf>
    <xf numFmtId="9" fontId="3" fillId="0" borderId="15" xfId="2" applyFont="1" applyBorder="1" applyProtection="1">
      <protection locked="0"/>
    </xf>
    <xf numFmtId="9" fontId="3" fillId="0" borderId="3" xfId="2" applyFont="1" applyBorder="1" applyProtection="1">
      <protection locked="0"/>
    </xf>
    <xf numFmtId="9" fontId="3" fillId="0" borderId="0" xfId="2" applyFont="1" applyBorder="1" applyProtection="1">
      <protection locked="0"/>
    </xf>
    <xf numFmtId="44" fontId="3" fillId="0" borderId="18" xfId="1" applyFont="1" applyBorder="1" applyProtection="1">
      <protection locked="0"/>
    </xf>
    <xf numFmtId="44" fontId="3" fillId="0" borderId="3" xfId="1" applyFont="1" applyBorder="1" applyProtection="1">
      <protection locked="0"/>
    </xf>
    <xf numFmtId="44" fontId="3" fillId="2" borderId="15" xfId="0" applyNumberFormat="1" applyFont="1" applyFill="1" applyBorder="1"/>
    <xf numFmtId="44" fontId="3" fillId="2" borderId="1" xfId="0" applyNumberFormat="1" applyFont="1" applyFill="1" applyBorder="1"/>
    <xf numFmtId="44" fontId="3" fillId="2" borderId="3" xfId="0" applyNumberFormat="1" applyFont="1" applyFill="1" applyBorder="1"/>
    <xf numFmtId="44" fontId="3" fillId="2" borderId="4" xfId="0" applyNumberFormat="1" applyFont="1" applyFill="1" applyBorder="1"/>
    <xf numFmtId="44" fontId="3" fillId="2" borderId="2" xfId="0" applyNumberFormat="1" applyFont="1" applyFill="1" applyBorder="1"/>
    <xf numFmtId="44" fontId="3" fillId="3" borderId="5" xfId="0" applyNumberFormat="1" applyFont="1" applyFill="1" applyBorder="1"/>
    <xf numFmtId="44" fontId="3" fillId="3" borderId="6" xfId="0" applyNumberFormat="1" applyFont="1" applyFill="1" applyBorder="1"/>
    <xf numFmtId="44" fontId="3" fillId="3" borderId="7" xfId="1" applyFont="1" applyFill="1" applyBorder="1"/>
    <xf numFmtId="44" fontId="5" fillId="3" borderId="9" xfId="0" applyNumberFormat="1" applyFont="1" applyFill="1" applyBorder="1"/>
    <xf numFmtId="44" fontId="5" fillId="3" borderId="9" xfId="1" applyFont="1" applyFill="1" applyBorder="1"/>
    <xf numFmtId="44" fontId="5" fillId="3" borderId="16" xfId="1" applyFont="1" applyFill="1" applyBorder="1"/>
    <xf numFmtId="44" fontId="3" fillId="3" borderId="0" xfId="0" applyNumberFormat="1" applyFont="1" applyFill="1"/>
    <xf numFmtId="44" fontId="3" fillId="4" borderId="0" xfId="0" applyNumberFormat="1" applyFont="1" applyFill="1"/>
    <xf numFmtId="44" fontId="3" fillId="3" borderId="11" xfId="0" applyNumberFormat="1" applyFont="1" applyFill="1" applyBorder="1"/>
    <xf numFmtId="44" fontId="5" fillId="3" borderId="0" xfId="0" applyNumberFormat="1" applyFont="1" applyFill="1"/>
    <xf numFmtId="44" fontId="5" fillId="3" borderId="11" xfId="0" applyNumberFormat="1" applyFont="1" applyFill="1" applyBorder="1"/>
    <xf numFmtId="0" fontId="3" fillId="0" borderId="0" xfId="0" applyFont="1" applyAlignment="1">
      <alignment wrapText="1"/>
    </xf>
    <xf numFmtId="0" fontId="5" fillId="3" borderId="1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3" fillId="3" borderId="2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8" xfId="1" applyNumberFormat="1" applyFont="1" applyFill="1" applyBorder="1"/>
    <xf numFmtId="9" fontId="3" fillId="3" borderId="8" xfId="2" applyFont="1" applyFill="1" applyBorder="1"/>
    <xf numFmtId="44" fontId="3" fillId="3" borderId="29" xfId="0" applyNumberFormat="1" applyFont="1" applyFill="1" applyBorder="1"/>
    <xf numFmtId="44" fontId="3" fillId="3" borderId="30" xfId="0" applyNumberFormat="1" applyFont="1" applyFill="1" applyBorder="1"/>
    <xf numFmtId="44" fontId="3" fillId="3" borderId="31" xfId="0" applyNumberFormat="1" applyFont="1" applyFill="1" applyBorder="1"/>
    <xf numFmtId="44" fontId="3" fillId="3" borderId="32" xfId="0" applyNumberFormat="1" applyFont="1" applyFill="1" applyBorder="1"/>
    <xf numFmtId="0" fontId="3" fillId="2" borderId="13" xfId="0" applyFont="1" applyFill="1" applyBorder="1" applyAlignment="1">
      <alignment horizontal="center"/>
    </xf>
    <xf numFmtId="44" fontId="3" fillId="2" borderId="13" xfId="1" applyFont="1" applyFill="1" applyBorder="1"/>
    <xf numFmtId="9" fontId="3" fillId="2" borderId="13" xfId="2" applyFont="1" applyFill="1" applyBorder="1"/>
    <xf numFmtId="164" fontId="3" fillId="2" borderId="13" xfId="0" applyNumberFormat="1" applyFont="1" applyFill="1" applyBorder="1"/>
    <xf numFmtId="164" fontId="3" fillId="2" borderId="26" xfId="0" applyNumberFormat="1" applyFont="1" applyFill="1" applyBorder="1"/>
    <xf numFmtId="44" fontId="3" fillId="3" borderId="8" xfId="1" applyFont="1" applyFill="1" applyBorder="1"/>
    <xf numFmtId="0" fontId="5" fillId="2" borderId="12" xfId="0" applyFont="1" applyFill="1" applyBorder="1"/>
    <xf numFmtId="0" fontId="3" fillId="2" borderId="13" xfId="0" applyFont="1" applyFill="1" applyBorder="1" applyAlignment="1">
      <alignment wrapText="1"/>
    </xf>
    <xf numFmtId="44" fontId="5" fillId="3" borderId="8" xfId="0" applyNumberFormat="1" applyFont="1" applyFill="1" applyBorder="1"/>
    <xf numFmtId="44" fontId="5" fillId="3" borderId="8" xfId="1" applyFont="1" applyFill="1" applyBorder="1"/>
    <xf numFmtId="44" fontId="5" fillId="3" borderId="17" xfId="1" applyFont="1" applyFill="1" applyBorder="1"/>
    <xf numFmtId="0" fontId="3" fillId="2" borderId="34" xfId="0" applyFont="1" applyFill="1" applyBorder="1"/>
    <xf numFmtId="0" fontId="3" fillId="2" borderId="35" xfId="0" applyFont="1" applyFill="1" applyBorder="1" applyAlignment="1">
      <alignment horizontal="center"/>
    </xf>
    <xf numFmtId="44" fontId="3" fillId="2" borderId="36" xfId="1" applyFont="1" applyFill="1" applyBorder="1"/>
    <xf numFmtId="9" fontId="3" fillId="2" borderId="34" xfId="2" applyFont="1" applyFill="1" applyBorder="1"/>
    <xf numFmtId="9" fontId="3" fillId="2" borderId="35" xfId="2" applyFont="1" applyFill="1" applyBorder="1"/>
    <xf numFmtId="9" fontId="3" fillId="2" borderId="36" xfId="2" applyFont="1" applyFill="1" applyBorder="1"/>
    <xf numFmtId="164" fontId="3" fillId="2" borderId="34" xfId="0" applyNumberFormat="1" applyFont="1" applyFill="1" applyBorder="1"/>
    <xf numFmtId="164" fontId="3" fillId="2" borderId="35" xfId="0" applyNumberFormat="1" applyFont="1" applyFill="1" applyBorder="1"/>
    <xf numFmtId="164" fontId="3" fillId="2" borderId="36" xfId="0" applyNumberFormat="1" applyFont="1" applyFill="1" applyBorder="1"/>
    <xf numFmtId="164" fontId="3" fillId="2" borderId="33" xfId="0" applyNumberFormat="1" applyFont="1" applyFill="1" applyBorder="1"/>
    <xf numFmtId="0" fontId="3" fillId="0" borderId="19" xfId="0" applyFont="1" applyBorder="1"/>
    <xf numFmtId="0" fontId="3" fillId="0" borderId="8" xfId="0" applyFont="1" applyBorder="1" applyAlignment="1">
      <alignment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32" xfId="0" applyFont="1" applyBorder="1"/>
    <xf numFmtId="44" fontId="6" fillId="3" borderId="27" xfId="0" applyNumberFormat="1" applyFont="1" applyFill="1" applyBorder="1"/>
    <xf numFmtId="44" fontId="6" fillId="3" borderId="28" xfId="0" applyNumberFormat="1" applyFont="1" applyFill="1" applyBorder="1"/>
    <xf numFmtId="0" fontId="3" fillId="3" borderId="25" xfId="0" applyFont="1" applyFill="1" applyBorder="1"/>
    <xf numFmtId="44" fontId="3" fillId="3" borderId="38" xfId="0" applyNumberFormat="1" applyFont="1" applyFill="1" applyBorder="1"/>
    <xf numFmtId="44" fontId="3" fillId="3" borderId="39" xfId="0" applyNumberFormat="1" applyFont="1" applyFill="1" applyBorder="1"/>
    <xf numFmtId="44" fontId="3" fillId="3" borderId="40" xfId="1" applyFont="1" applyFill="1" applyBorder="1"/>
    <xf numFmtId="44" fontId="3" fillId="3" borderId="41" xfId="0" applyNumberFormat="1" applyFont="1" applyFill="1" applyBorder="1"/>
    <xf numFmtId="44" fontId="3" fillId="3" borderId="42" xfId="0" applyNumberFormat="1" applyFont="1" applyFill="1" applyBorder="1"/>
    <xf numFmtId="44" fontId="3" fillId="3" borderId="43" xfId="0" applyNumberFormat="1" applyFont="1" applyFill="1" applyBorder="1"/>
    <xf numFmtId="44" fontId="3" fillId="3" borderId="7" xfId="0" applyNumberFormat="1" applyFont="1" applyFill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7" xfId="0" applyFont="1" applyBorder="1"/>
    <xf numFmtId="0" fontId="3" fillId="2" borderId="44" xfId="0" applyFont="1" applyFill="1" applyBorder="1"/>
    <xf numFmtId="0" fontId="3" fillId="2" borderId="45" xfId="0" applyFont="1" applyFill="1" applyBorder="1" applyAlignment="1">
      <alignment horizontal="center"/>
    </xf>
    <xf numFmtId="44" fontId="3" fillId="2" borderId="46" xfId="1" applyFont="1" applyFill="1" applyBorder="1"/>
    <xf numFmtId="9" fontId="3" fillId="2" borderId="44" xfId="2" applyFont="1" applyFill="1" applyBorder="1"/>
    <xf numFmtId="9" fontId="3" fillId="2" borderId="45" xfId="2" applyFont="1" applyFill="1" applyBorder="1"/>
    <xf numFmtId="9" fontId="3" fillId="2" borderId="46" xfId="2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164" fontId="3" fillId="2" borderId="46" xfId="0" applyNumberFormat="1" applyFont="1" applyFill="1" applyBorder="1"/>
    <xf numFmtId="164" fontId="3" fillId="2" borderId="14" xfId="0" applyNumberFormat="1" applyFont="1" applyFill="1" applyBorder="1"/>
    <xf numFmtId="0" fontId="6" fillId="0" borderId="0" xfId="0" applyFont="1" applyAlignment="1">
      <alignment horizontal="center" vertical="top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3" borderId="1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21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3" xfId="0" applyFont="1" applyBorder="1"/>
    <xf numFmtId="0" fontId="3" fillId="0" borderId="0" xfId="0" applyFont="1"/>
    <xf numFmtId="44" fontId="6" fillId="0" borderId="13" xfId="0" applyNumberFormat="1" applyFont="1" applyBorder="1"/>
    <xf numFmtId="44" fontId="6" fillId="0" borderId="26" xfId="0" applyNumberFormat="1" applyFont="1" applyBorder="1"/>
    <xf numFmtId="44" fontId="6" fillId="0" borderId="8" xfId="0" applyNumberFormat="1" applyFont="1" applyBorder="1"/>
    <xf numFmtId="44" fontId="6" fillId="0" borderId="17" xfId="0" applyNumberFormat="1" applyFont="1" applyBorder="1"/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37DD-4C2E-4C82-82DE-9033013AFFD3}">
  <sheetPr>
    <pageSetUpPr fitToPage="1"/>
  </sheetPr>
  <dimension ref="A1:V98"/>
  <sheetViews>
    <sheetView tabSelected="1" zoomScale="90" zoomScaleNormal="90" workbookViewId="0">
      <selection activeCell="B8" sqref="B8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1" x14ac:dyDescent="0.3">
      <c r="A2" s="4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" ht="18" customHeight="1" x14ac:dyDescent="0.3">
      <c r="A3" s="48" t="s">
        <v>2</v>
      </c>
      <c r="B3" s="110" t="s">
        <v>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1" ht="16.2" thickBot="1" x14ac:dyDescent="0.35">
      <c r="A4" s="48" t="s">
        <v>4</v>
      </c>
      <c r="B4" s="111" t="s">
        <v>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21" ht="33.75" customHeight="1" x14ac:dyDescent="0.3">
      <c r="A5" s="14" t="s">
        <v>6</v>
      </c>
      <c r="B5" s="44" t="s">
        <v>7</v>
      </c>
      <c r="C5" s="124" t="s">
        <v>8</v>
      </c>
      <c r="D5" s="125"/>
      <c r="E5" s="126"/>
      <c r="F5" s="127" t="s">
        <v>9</v>
      </c>
      <c r="G5" s="125"/>
      <c r="H5" s="126"/>
      <c r="I5" s="127" t="s">
        <v>10</v>
      </c>
      <c r="J5" s="125"/>
      <c r="K5" s="126"/>
      <c r="L5" s="15" t="s">
        <v>11</v>
      </c>
      <c r="U5" s="1" t="s">
        <v>12</v>
      </c>
    </row>
    <row r="6" spans="1:21" ht="16.2" thickBot="1" x14ac:dyDescent="0.35">
      <c r="A6" s="78"/>
      <c r="B6" s="79"/>
      <c r="C6" s="80" t="s">
        <v>13</v>
      </c>
      <c r="D6" s="81" t="s">
        <v>12</v>
      </c>
      <c r="E6" s="82" t="s">
        <v>14</v>
      </c>
      <c r="F6" s="80" t="s">
        <v>15</v>
      </c>
      <c r="G6" s="81" t="s">
        <v>16</v>
      </c>
      <c r="H6" s="82" t="s">
        <v>17</v>
      </c>
      <c r="I6" s="80" t="s">
        <v>15</v>
      </c>
      <c r="J6" s="81" t="s">
        <v>16</v>
      </c>
      <c r="K6" s="82" t="s">
        <v>18</v>
      </c>
      <c r="L6" s="83"/>
      <c r="U6" t="s">
        <v>19</v>
      </c>
    </row>
    <row r="7" spans="1:21" x14ac:dyDescent="0.3">
      <c r="A7" s="122" t="s">
        <v>20</v>
      </c>
      <c r="B7" s="128"/>
      <c r="C7" s="68"/>
      <c r="D7" s="69"/>
      <c r="E7" s="70"/>
      <c r="F7" s="71"/>
      <c r="G7" s="72"/>
      <c r="H7" s="73"/>
      <c r="I7" s="74"/>
      <c r="J7" s="75"/>
      <c r="K7" s="76"/>
      <c r="L7" s="77"/>
      <c r="U7" t="s">
        <v>21</v>
      </c>
    </row>
    <row r="8" spans="1:21" x14ac:dyDescent="0.3">
      <c r="A8" s="11"/>
      <c r="B8" s="45" t="s">
        <v>22</v>
      </c>
      <c r="C8" s="17">
        <v>480</v>
      </c>
      <c r="D8" s="18" t="s">
        <v>19</v>
      </c>
      <c r="E8" s="25">
        <f>67.05</f>
        <v>67.05</v>
      </c>
      <c r="F8" s="19">
        <v>1</v>
      </c>
      <c r="G8" s="20">
        <v>0</v>
      </c>
      <c r="H8" s="21">
        <v>0</v>
      </c>
      <c r="I8" s="27">
        <f t="shared" ref="I8:K17" si="0">$C8*$E8*F8</f>
        <v>32184</v>
      </c>
      <c r="J8" s="28">
        <f t="shared" si="0"/>
        <v>0</v>
      </c>
      <c r="K8" s="29">
        <f t="shared" si="0"/>
        <v>0</v>
      </c>
      <c r="L8" s="30">
        <f t="shared" ref="L8:L17" si="1">SUM(I8:K8)</f>
        <v>32184</v>
      </c>
      <c r="U8" t="s">
        <v>23</v>
      </c>
    </row>
    <row r="9" spans="1:21" x14ac:dyDescent="0.3">
      <c r="A9" s="11"/>
      <c r="B9" s="45" t="s">
        <v>24</v>
      </c>
      <c r="C9" s="17">
        <v>320</v>
      </c>
      <c r="D9" s="18" t="s">
        <v>19</v>
      </c>
      <c r="E9" s="25">
        <v>67.05</v>
      </c>
      <c r="F9" s="19">
        <v>1</v>
      </c>
      <c r="G9" s="20">
        <v>0</v>
      </c>
      <c r="H9" s="21">
        <v>0</v>
      </c>
      <c r="I9" s="27">
        <f t="shared" si="0"/>
        <v>21456</v>
      </c>
      <c r="J9" s="28">
        <f t="shared" si="0"/>
        <v>0</v>
      </c>
      <c r="K9" s="29">
        <f t="shared" si="0"/>
        <v>0</v>
      </c>
      <c r="L9" s="30">
        <f t="shared" si="1"/>
        <v>21456</v>
      </c>
      <c r="U9" t="s">
        <v>25</v>
      </c>
    </row>
    <row r="10" spans="1:21" x14ac:dyDescent="0.3">
      <c r="A10" s="11"/>
      <c r="B10" s="45" t="s">
        <v>26</v>
      </c>
      <c r="C10" s="17">
        <v>320</v>
      </c>
      <c r="D10" s="18" t="s">
        <v>19</v>
      </c>
      <c r="E10" s="25">
        <f>52.68</f>
        <v>52.68</v>
      </c>
      <c r="F10" s="19">
        <v>1</v>
      </c>
      <c r="G10" s="20">
        <v>0</v>
      </c>
      <c r="H10" s="21">
        <v>0</v>
      </c>
      <c r="I10" s="27">
        <f t="shared" si="0"/>
        <v>16857.599999999999</v>
      </c>
      <c r="J10" s="28">
        <f t="shared" si="0"/>
        <v>0</v>
      </c>
      <c r="K10" s="29">
        <f t="shared" si="0"/>
        <v>0</v>
      </c>
      <c r="L10" s="30">
        <f t="shared" si="1"/>
        <v>16857.599999999999</v>
      </c>
      <c r="U10" t="s">
        <v>27</v>
      </c>
    </row>
    <row r="11" spans="1:21" x14ac:dyDescent="0.3">
      <c r="A11" s="11"/>
      <c r="B11" s="45" t="s">
        <v>28</v>
      </c>
      <c r="C11" s="17">
        <v>80</v>
      </c>
      <c r="D11" s="18" t="s">
        <v>19</v>
      </c>
      <c r="E11" s="25">
        <f>110.15</f>
        <v>110.15</v>
      </c>
      <c r="F11" s="19">
        <v>1</v>
      </c>
      <c r="G11" s="20">
        <v>0</v>
      </c>
      <c r="H11" s="21">
        <v>0</v>
      </c>
      <c r="I11" s="27">
        <f t="shared" si="0"/>
        <v>8812</v>
      </c>
      <c r="J11" s="28">
        <f t="shared" si="0"/>
        <v>0</v>
      </c>
      <c r="K11" s="29">
        <f t="shared" si="0"/>
        <v>0</v>
      </c>
      <c r="L11" s="30">
        <f t="shared" si="1"/>
        <v>8812</v>
      </c>
      <c r="U11" t="s">
        <v>29</v>
      </c>
    </row>
    <row r="12" spans="1:21" x14ac:dyDescent="0.3">
      <c r="A12" s="11"/>
      <c r="B12" s="45" t="s">
        <v>30</v>
      </c>
      <c r="C12" s="17">
        <v>80</v>
      </c>
      <c r="D12" s="18" t="s">
        <v>19</v>
      </c>
      <c r="E12" s="25">
        <v>52.68</v>
      </c>
      <c r="F12" s="19">
        <v>1</v>
      </c>
      <c r="G12" s="20">
        <v>0</v>
      </c>
      <c r="H12" s="21">
        <v>0</v>
      </c>
      <c r="I12" s="27">
        <f t="shared" si="0"/>
        <v>4214.3999999999996</v>
      </c>
      <c r="J12" s="28">
        <f t="shared" si="0"/>
        <v>0</v>
      </c>
      <c r="K12" s="29">
        <f t="shared" si="0"/>
        <v>0</v>
      </c>
      <c r="L12" s="30">
        <f t="shared" si="1"/>
        <v>4214.3999999999996</v>
      </c>
      <c r="U12" t="s">
        <v>31</v>
      </c>
    </row>
    <row r="13" spans="1:21" x14ac:dyDescent="0.3">
      <c r="A13" s="11"/>
      <c r="B13" s="45" t="s">
        <v>32</v>
      </c>
      <c r="C13" s="17">
        <v>80</v>
      </c>
      <c r="D13" s="18" t="s">
        <v>19</v>
      </c>
      <c r="E13" s="25">
        <v>47.89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33</v>
      </c>
    </row>
    <row r="14" spans="1:21" x14ac:dyDescent="0.3">
      <c r="A14" s="11"/>
      <c r="B14" s="45"/>
      <c r="C14" s="17"/>
      <c r="D14" s="18"/>
      <c r="E14" s="25">
        <f t="shared" ref="E14:E17" si="2">67.05*C14</f>
        <v>0</v>
      </c>
      <c r="F14" s="19">
        <v>0</v>
      </c>
      <c r="G14" s="20">
        <v>0</v>
      </c>
      <c r="H14" s="21">
        <v>0</v>
      </c>
      <c r="I14" s="27">
        <f t="shared" ref="I14:I15" si="3">$C14*$E14*F14</f>
        <v>0</v>
      </c>
      <c r="J14" s="28">
        <f t="shared" ref="J14:J15" si="4">$C14*$E14*G14</f>
        <v>0</v>
      </c>
      <c r="K14" s="29">
        <f t="shared" ref="K14:K15" si="5">$C14*$E14*H14</f>
        <v>0</v>
      </c>
      <c r="L14" s="30">
        <f t="shared" ref="L14:L15" si="6">SUM(I14:K14)</f>
        <v>0</v>
      </c>
      <c r="U14"/>
    </row>
    <row r="15" spans="1:21" x14ac:dyDescent="0.3">
      <c r="A15" s="11"/>
      <c r="B15" s="46"/>
      <c r="C15" s="17"/>
      <c r="D15" s="18"/>
      <c r="E15" s="25">
        <f t="shared" si="2"/>
        <v>0</v>
      </c>
      <c r="F15" s="19">
        <v>0</v>
      </c>
      <c r="G15" s="20">
        <v>0</v>
      </c>
      <c r="H15" s="21">
        <v>0</v>
      </c>
      <c r="I15" s="27">
        <f t="shared" si="3"/>
        <v>0</v>
      </c>
      <c r="J15" s="28">
        <f t="shared" si="4"/>
        <v>0</v>
      </c>
      <c r="K15" s="29">
        <f t="shared" si="5"/>
        <v>0</v>
      </c>
      <c r="L15" s="30">
        <f t="shared" si="6"/>
        <v>0</v>
      </c>
    </row>
    <row r="16" spans="1:21" x14ac:dyDescent="0.3">
      <c r="A16" s="11"/>
      <c r="B16" s="45"/>
      <c r="C16" s="17"/>
      <c r="D16" s="18"/>
      <c r="E16" s="25">
        <f t="shared" si="2"/>
        <v>0</v>
      </c>
      <c r="F16" s="19">
        <v>0</v>
      </c>
      <c r="G16" s="20">
        <v>0</v>
      </c>
      <c r="H16" s="21"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/>
      <c r="C17" s="17"/>
      <c r="D17" s="18"/>
      <c r="E17" s="25">
        <f t="shared" si="2"/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4" t="s">
        <v>34</v>
      </c>
      <c r="B18" s="115"/>
      <c r="C18" s="6"/>
      <c r="D18" s="6"/>
      <c r="E18" s="7"/>
      <c r="F18" s="8"/>
      <c r="G18" s="8"/>
      <c r="H18" s="8"/>
      <c r="I18" s="90">
        <f>SUM(I8:I17)</f>
        <v>83524</v>
      </c>
      <c r="J18" s="91">
        <f>SUM(J8:J17)</f>
        <v>0</v>
      </c>
      <c r="K18" s="92">
        <f>SUM(K8:K17)</f>
        <v>0</v>
      </c>
      <c r="L18" s="93">
        <f>SUM(L8:L17)</f>
        <v>83524</v>
      </c>
    </row>
    <row r="19" spans="1:12" x14ac:dyDescent="0.3">
      <c r="A19" s="116" t="s">
        <v>35</v>
      </c>
      <c r="B19" s="117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x14ac:dyDescent="0.3">
      <c r="A20" s="11"/>
      <c r="B20" s="45" t="str">
        <f>IF(B8&lt;&gt;"", B8, "")</f>
        <v>Bjorn Brooks</v>
      </c>
      <c r="C20" s="17">
        <f>C8</f>
        <v>480</v>
      </c>
      <c r="D20" s="17" t="str">
        <f t="shared" ref="D20:D29" si="7">D8</f>
        <v>Hours</v>
      </c>
      <c r="E20" s="25">
        <f>E8 * 0.3987</f>
        <v>26.732834999999998</v>
      </c>
      <c r="F20" s="22">
        <f t="shared" ref="F20:H20" si="8">IF(F8&lt;&gt;"", F8, "")</f>
        <v>1</v>
      </c>
      <c r="G20" s="22">
        <f t="shared" si="8"/>
        <v>0</v>
      </c>
      <c r="H20" s="22">
        <f t="shared" si="8"/>
        <v>0</v>
      </c>
      <c r="I20" s="31">
        <f t="shared" ref="I20:K29" si="9">$C20*$E20*F20</f>
        <v>12831.760799999998</v>
      </c>
      <c r="J20" s="28">
        <f t="shared" si="9"/>
        <v>0</v>
      </c>
      <c r="K20" s="29">
        <f t="shared" si="9"/>
        <v>0</v>
      </c>
      <c r="L20" s="30">
        <f t="shared" ref="L20:L29" si="10">SUM(I20:K20)</f>
        <v>12831.760799999998</v>
      </c>
    </row>
    <row r="21" spans="1:12" x14ac:dyDescent="0.3">
      <c r="A21" s="11"/>
      <c r="B21" s="45" t="str">
        <f t="shared" ref="B21:B29" si="11">IF(B9&lt;&gt;"", B9, "")</f>
        <v>Amy Jordan</v>
      </c>
      <c r="C21" s="17">
        <f t="shared" ref="C21" si="12">C9</f>
        <v>320</v>
      </c>
      <c r="D21" s="17" t="str">
        <f t="shared" si="7"/>
        <v>Hours</v>
      </c>
      <c r="E21" s="25">
        <f t="shared" ref="E21:E29" si="13">E9 * 0.3987</f>
        <v>26.732834999999998</v>
      </c>
      <c r="F21" s="22">
        <f t="shared" ref="F21:H29" si="14">IF(F9&lt;&gt;"", F9, "")</f>
        <v>1</v>
      </c>
      <c r="G21" s="20">
        <f t="shared" si="14"/>
        <v>0</v>
      </c>
      <c r="H21" s="23">
        <f t="shared" si="14"/>
        <v>0</v>
      </c>
      <c r="I21" s="31">
        <f t="shared" si="9"/>
        <v>8554.5072</v>
      </c>
      <c r="J21" s="28">
        <f t="shared" si="9"/>
        <v>0</v>
      </c>
      <c r="K21" s="29">
        <f t="shared" si="9"/>
        <v>0</v>
      </c>
      <c r="L21" s="30">
        <f t="shared" si="10"/>
        <v>8554.5072</v>
      </c>
    </row>
    <row r="22" spans="1:12" x14ac:dyDescent="0.3">
      <c r="A22" s="11"/>
      <c r="B22" s="45" t="str">
        <f t="shared" si="11"/>
        <v>Carl Talsma</v>
      </c>
      <c r="C22" s="17">
        <f t="shared" ref="C22" si="15">C10</f>
        <v>320</v>
      </c>
      <c r="D22" s="17" t="str">
        <f t="shared" si="7"/>
        <v>Hours</v>
      </c>
      <c r="E22" s="25">
        <f t="shared" si="13"/>
        <v>21.003516000000001</v>
      </c>
      <c r="F22" s="22">
        <f t="shared" si="14"/>
        <v>1</v>
      </c>
      <c r="G22" s="20">
        <f t="shared" si="14"/>
        <v>0</v>
      </c>
      <c r="H22" s="23">
        <f t="shared" si="14"/>
        <v>0</v>
      </c>
      <c r="I22" s="31">
        <f t="shared" si="9"/>
        <v>6721.1251200000006</v>
      </c>
      <c r="J22" s="28">
        <f t="shared" si="9"/>
        <v>0</v>
      </c>
      <c r="K22" s="29">
        <f t="shared" si="9"/>
        <v>0</v>
      </c>
      <c r="L22" s="30">
        <f t="shared" si="10"/>
        <v>6721.1251200000006</v>
      </c>
    </row>
    <row r="23" spans="1:12" x14ac:dyDescent="0.3">
      <c r="A23" s="11"/>
      <c r="B23" s="45" t="str">
        <f t="shared" si="11"/>
        <v>Richard Middleton</v>
      </c>
      <c r="C23" s="17">
        <f t="shared" ref="C23" si="16">C11</f>
        <v>80</v>
      </c>
      <c r="D23" s="17" t="str">
        <f t="shared" si="7"/>
        <v>Hours</v>
      </c>
      <c r="E23" s="25">
        <f t="shared" si="13"/>
        <v>43.916805000000004</v>
      </c>
      <c r="F23" s="22">
        <f t="shared" si="14"/>
        <v>1</v>
      </c>
      <c r="G23" s="20">
        <f t="shared" si="14"/>
        <v>0</v>
      </c>
      <c r="H23" s="23">
        <f t="shared" si="14"/>
        <v>0</v>
      </c>
      <c r="I23" s="31">
        <f t="shared" si="9"/>
        <v>3513.3444000000004</v>
      </c>
      <c r="J23" s="28">
        <f t="shared" si="9"/>
        <v>0</v>
      </c>
      <c r="K23" s="29">
        <f t="shared" si="9"/>
        <v>0</v>
      </c>
      <c r="L23" s="30">
        <f t="shared" si="10"/>
        <v>3513.3444000000004</v>
      </c>
    </row>
    <row r="24" spans="1:12" x14ac:dyDescent="0.3">
      <c r="A24" s="11"/>
      <c r="B24" s="45" t="str">
        <f t="shared" si="11"/>
        <v>Monica Hernandez-Lara</v>
      </c>
      <c r="C24" s="17">
        <f t="shared" ref="C24" si="17">C12</f>
        <v>80</v>
      </c>
      <c r="D24" s="17" t="str">
        <f t="shared" si="7"/>
        <v>Hours</v>
      </c>
      <c r="E24" s="25">
        <f t="shared" si="13"/>
        <v>21.003516000000001</v>
      </c>
      <c r="F24" s="22">
        <f t="shared" si="14"/>
        <v>1</v>
      </c>
      <c r="G24" s="20">
        <f t="shared" si="14"/>
        <v>0</v>
      </c>
      <c r="H24" s="23">
        <f t="shared" si="14"/>
        <v>0</v>
      </c>
      <c r="I24" s="31">
        <f t="shared" si="9"/>
        <v>1680.2812800000002</v>
      </c>
      <c r="J24" s="28">
        <f t="shared" si="9"/>
        <v>0</v>
      </c>
      <c r="K24" s="29">
        <f t="shared" si="9"/>
        <v>0</v>
      </c>
      <c r="L24" s="30">
        <f t="shared" si="10"/>
        <v>1680.2812800000002</v>
      </c>
    </row>
    <row r="25" spans="1:12" x14ac:dyDescent="0.3">
      <c r="A25" s="11"/>
      <c r="B25" s="45" t="str">
        <f t="shared" si="11"/>
        <v>Eric Schroeder</v>
      </c>
      <c r="C25" s="17">
        <f t="shared" ref="C25" si="18">C13</f>
        <v>80</v>
      </c>
      <c r="D25" s="17" t="str">
        <f t="shared" si="7"/>
        <v>Hours</v>
      </c>
      <c r="E25" s="25">
        <f t="shared" si="13"/>
        <v>19.093743</v>
      </c>
      <c r="F25" s="22">
        <f t="shared" si="14"/>
        <v>0</v>
      </c>
      <c r="G25" s="20">
        <f t="shared" si="14"/>
        <v>0</v>
      </c>
      <c r="H25" s="23">
        <f t="shared" si="14"/>
        <v>0</v>
      </c>
      <c r="I25" s="31">
        <f t="shared" si="9"/>
        <v>0</v>
      </c>
      <c r="J25" s="28">
        <f t="shared" si="9"/>
        <v>0</v>
      </c>
      <c r="K25" s="29">
        <f t="shared" si="9"/>
        <v>0</v>
      </c>
      <c r="L25" s="30">
        <f t="shared" si="10"/>
        <v>0</v>
      </c>
    </row>
    <row r="26" spans="1:12" x14ac:dyDescent="0.3">
      <c r="A26" s="11"/>
      <c r="B26" s="45" t="str">
        <f t="shared" si="11"/>
        <v/>
      </c>
      <c r="C26" s="17">
        <f t="shared" ref="C26" si="19">C14</f>
        <v>0</v>
      </c>
      <c r="D26" s="17">
        <f t="shared" si="7"/>
        <v>0</v>
      </c>
      <c r="E26" s="25">
        <f t="shared" si="13"/>
        <v>0</v>
      </c>
      <c r="F26" s="22">
        <f t="shared" si="14"/>
        <v>0</v>
      </c>
      <c r="G26" s="20">
        <f t="shared" si="14"/>
        <v>0</v>
      </c>
      <c r="H26" s="23">
        <f t="shared" si="14"/>
        <v>0</v>
      </c>
      <c r="I26" s="31">
        <f t="shared" ref="I26:I27" si="20">$C26*$E26*F26</f>
        <v>0</v>
      </c>
      <c r="J26" s="28">
        <f t="shared" ref="J26:J27" si="21">$C26*$E26*G26</f>
        <v>0</v>
      </c>
      <c r="K26" s="29">
        <f t="shared" ref="K26:K27" si="22">$C26*$E26*H26</f>
        <v>0</v>
      </c>
      <c r="L26" s="30">
        <f t="shared" ref="L26:L27" si="23">SUM(I26:K26)</f>
        <v>0</v>
      </c>
    </row>
    <row r="27" spans="1:12" x14ac:dyDescent="0.3">
      <c r="A27" s="11"/>
      <c r="B27" s="45" t="str">
        <f t="shared" si="11"/>
        <v/>
      </c>
      <c r="C27" s="17">
        <f t="shared" ref="C27" si="24">C15</f>
        <v>0</v>
      </c>
      <c r="D27" s="17">
        <f t="shared" si="7"/>
        <v>0</v>
      </c>
      <c r="E27" s="25">
        <f t="shared" si="13"/>
        <v>0</v>
      </c>
      <c r="F27" s="22">
        <f t="shared" si="14"/>
        <v>0</v>
      </c>
      <c r="G27" s="20">
        <f t="shared" si="14"/>
        <v>0</v>
      </c>
      <c r="H27" s="23">
        <f t="shared" si="14"/>
        <v>0</v>
      </c>
      <c r="I27" s="31">
        <f t="shared" si="20"/>
        <v>0</v>
      </c>
      <c r="J27" s="28">
        <f t="shared" si="21"/>
        <v>0</v>
      </c>
      <c r="K27" s="29">
        <f t="shared" si="22"/>
        <v>0</v>
      </c>
      <c r="L27" s="30">
        <f t="shared" si="23"/>
        <v>0</v>
      </c>
    </row>
    <row r="28" spans="1:12" x14ac:dyDescent="0.3">
      <c r="A28" s="11"/>
      <c r="B28" s="45" t="str">
        <f t="shared" si="11"/>
        <v/>
      </c>
      <c r="C28" s="17">
        <f t="shared" ref="C28" si="25">C16</f>
        <v>0</v>
      </c>
      <c r="D28" s="17">
        <f t="shared" si="7"/>
        <v>0</v>
      </c>
      <c r="E28" s="25">
        <f t="shared" si="13"/>
        <v>0</v>
      </c>
      <c r="F28" s="22">
        <f t="shared" si="14"/>
        <v>0</v>
      </c>
      <c r="G28" s="20">
        <f t="shared" si="14"/>
        <v>0</v>
      </c>
      <c r="H28" s="23">
        <f t="shared" si="14"/>
        <v>0</v>
      </c>
      <c r="I28" s="31">
        <f t="shared" si="9"/>
        <v>0</v>
      </c>
      <c r="J28" s="28">
        <f t="shared" si="9"/>
        <v>0</v>
      </c>
      <c r="K28" s="29">
        <f t="shared" si="9"/>
        <v>0</v>
      </c>
      <c r="L28" s="30">
        <f t="shared" si="10"/>
        <v>0</v>
      </c>
    </row>
    <row r="29" spans="1:12" x14ac:dyDescent="0.3">
      <c r="A29" s="11"/>
      <c r="B29" s="45" t="str">
        <f t="shared" si="11"/>
        <v/>
      </c>
      <c r="C29" s="17">
        <f t="shared" ref="C29" si="26">C17</f>
        <v>0</v>
      </c>
      <c r="D29" s="17">
        <f t="shared" si="7"/>
        <v>0</v>
      </c>
      <c r="E29" s="25">
        <f t="shared" si="13"/>
        <v>0</v>
      </c>
      <c r="F29" s="22">
        <f t="shared" si="14"/>
        <v>0</v>
      </c>
      <c r="G29" s="20">
        <f t="shared" si="14"/>
        <v>0</v>
      </c>
      <c r="H29" s="23">
        <f t="shared" si="14"/>
        <v>0</v>
      </c>
      <c r="I29" s="31">
        <f t="shared" si="9"/>
        <v>0</v>
      </c>
      <c r="J29" s="28">
        <f t="shared" si="9"/>
        <v>0</v>
      </c>
      <c r="K29" s="29">
        <f t="shared" si="9"/>
        <v>0</v>
      </c>
      <c r="L29" s="30">
        <f t="shared" si="10"/>
        <v>0</v>
      </c>
    </row>
    <row r="30" spans="1:12" ht="16.2" thickBot="1" x14ac:dyDescent="0.35">
      <c r="A30" s="118" t="s">
        <v>36</v>
      </c>
      <c r="B30" s="119"/>
      <c r="C30" s="50"/>
      <c r="D30" s="50"/>
      <c r="E30" s="62"/>
      <c r="F30" s="52"/>
      <c r="G30" s="52"/>
      <c r="H30" s="52"/>
      <c r="I30" s="53">
        <f>SUM(I20:I29)</f>
        <v>33301.018799999998</v>
      </c>
      <c r="J30" s="54">
        <f>SUM(J20:J29)</f>
        <v>0</v>
      </c>
      <c r="K30" s="55">
        <f>SUM(K20:K29)</f>
        <v>0</v>
      </c>
      <c r="L30" s="56">
        <f>SUM(L20:L29)</f>
        <v>33301.018799999998</v>
      </c>
    </row>
    <row r="31" spans="1:12" x14ac:dyDescent="0.3">
      <c r="A31" s="122" t="s">
        <v>37</v>
      </c>
      <c r="B31" s="123"/>
      <c r="C31" s="3"/>
      <c r="D31" s="3"/>
      <c r="E31" s="4"/>
      <c r="F31" s="5"/>
      <c r="G31" s="5"/>
      <c r="H31" s="5"/>
      <c r="I31" s="10"/>
      <c r="J31" s="10"/>
      <c r="K31" s="10"/>
      <c r="L31" s="12"/>
    </row>
    <row r="32" spans="1:12" x14ac:dyDescent="0.3">
      <c r="A32" s="11"/>
      <c r="B32" s="46"/>
      <c r="C32" s="17"/>
      <c r="D32" s="18" t="s">
        <v>25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0" si="27">$C32*$E32*F32</f>
        <v>0</v>
      </c>
      <c r="J32" s="28">
        <f t="shared" si="27"/>
        <v>0</v>
      </c>
      <c r="K32" s="29">
        <f t="shared" si="27"/>
        <v>0</v>
      </c>
      <c r="L32" s="30">
        <f t="shared" ref="L32:L40" si="28">SUM(I32:K32)</f>
        <v>0</v>
      </c>
    </row>
    <row r="33" spans="1:12" x14ac:dyDescent="0.3">
      <c r="A33" s="11"/>
      <c r="B33" s="46"/>
      <c r="C33" s="17"/>
      <c r="D33" s="18" t="s">
        <v>27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6" si="29">$C33*$E33*F33</f>
        <v>0</v>
      </c>
      <c r="J33" s="28">
        <f t="shared" ref="J33:J36" si="30">$C33*$E33*G33</f>
        <v>0</v>
      </c>
      <c r="K33" s="29">
        <f t="shared" ref="K33:K36" si="31">$C33*$E33*H33</f>
        <v>0</v>
      </c>
      <c r="L33" s="30">
        <f t="shared" si="28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29"/>
        <v>0</v>
      </c>
      <c r="J34" s="28">
        <f t="shared" si="30"/>
        <v>0</v>
      </c>
      <c r="K34" s="29">
        <f t="shared" si="31"/>
        <v>0</v>
      </c>
      <c r="L34" s="30">
        <f t="shared" si="28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29"/>
        <v>0</v>
      </c>
      <c r="J35" s="28">
        <f t="shared" si="30"/>
        <v>0</v>
      </c>
      <c r="K35" s="29">
        <f t="shared" si="31"/>
        <v>0</v>
      </c>
      <c r="L35" s="30">
        <f t="shared" si="28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29"/>
        <v>0</v>
      </c>
      <c r="J36" s="28">
        <f t="shared" si="30"/>
        <v>0</v>
      </c>
      <c r="K36" s="29">
        <f t="shared" si="31"/>
        <v>0</v>
      </c>
      <c r="L36" s="30">
        <f t="shared" si="28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27"/>
        <v>0</v>
      </c>
      <c r="J37" s="28">
        <f t="shared" si="27"/>
        <v>0</v>
      </c>
      <c r="K37" s="29">
        <f t="shared" si="27"/>
        <v>0</v>
      </c>
      <c r="L37" s="30">
        <f t="shared" si="28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27"/>
        <v>0</v>
      </c>
      <c r="J38" s="28">
        <f t="shared" si="27"/>
        <v>0</v>
      </c>
      <c r="K38" s="29">
        <f t="shared" si="27"/>
        <v>0</v>
      </c>
      <c r="L38" s="30">
        <f t="shared" si="28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27"/>
        <v>0</v>
      </c>
      <c r="J39" s="28">
        <f t="shared" si="27"/>
        <v>0</v>
      </c>
      <c r="K39" s="29">
        <f t="shared" si="27"/>
        <v>0</v>
      </c>
      <c r="L39" s="30">
        <f t="shared" si="28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1">
        <v>0</v>
      </c>
      <c r="I40" s="31">
        <f t="shared" si="27"/>
        <v>0</v>
      </c>
      <c r="J40" s="28">
        <f t="shared" si="27"/>
        <v>0</v>
      </c>
      <c r="K40" s="29">
        <f t="shared" si="27"/>
        <v>0</v>
      </c>
      <c r="L40" s="30">
        <f t="shared" si="28"/>
        <v>0</v>
      </c>
    </row>
    <row r="41" spans="1:12" ht="16.2" thickBot="1" x14ac:dyDescent="0.35">
      <c r="A41" s="114" t="s">
        <v>38</v>
      </c>
      <c r="B41" s="115"/>
      <c r="C41" s="6"/>
      <c r="D41" s="6"/>
      <c r="E41" s="9"/>
      <c r="F41" s="8"/>
      <c r="G41" s="8"/>
      <c r="H41" s="8"/>
      <c r="I41" s="90">
        <f>SUM(I32:I40)</f>
        <v>0</v>
      </c>
      <c r="J41" s="91">
        <f>SUM(J32:J40)</f>
        <v>0</v>
      </c>
      <c r="K41" s="92">
        <f>SUM(K32:K40)</f>
        <v>0</v>
      </c>
      <c r="L41" s="93">
        <f>SUM(L32:L40)</f>
        <v>0</v>
      </c>
    </row>
    <row r="42" spans="1:12" x14ac:dyDescent="0.3">
      <c r="A42" s="63" t="s">
        <v>39</v>
      </c>
      <c r="B42" s="64"/>
      <c r="C42" s="57"/>
      <c r="D42" s="57"/>
      <c r="E42" s="58"/>
      <c r="F42" s="59"/>
      <c r="G42" s="59"/>
      <c r="H42" s="59"/>
      <c r="I42" s="60"/>
      <c r="J42" s="60"/>
      <c r="K42" s="60"/>
      <c r="L42" s="61"/>
    </row>
    <row r="43" spans="1:12" ht="31.2" x14ac:dyDescent="0.3">
      <c r="A43" s="11"/>
      <c r="B43" s="46" t="s">
        <v>40</v>
      </c>
      <c r="C43" s="17">
        <v>1</v>
      </c>
      <c r="D43" s="18" t="s">
        <v>25</v>
      </c>
      <c r="E43" s="26">
        <v>5000</v>
      </c>
      <c r="F43" s="19">
        <v>1</v>
      </c>
      <c r="G43" s="20">
        <v>0</v>
      </c>
      <c r="H43" s="23">
        <v>0</v>
      </c>
      <c r="I43" s="31">
        <f t="shared" ref="I43:K52" si="32">$C43*$E43*F43</f>
        <v>5000</v>
      </c>
      <c r="J43" s="28">
        <f t="shared" si="32"/>
        <v>0</v>
      </c>
      <c r="K43" s="29">
        <f t="shared" si="32"/>
        <v>0</v>
      </c>
      <c r="L43" s="30">
        <f t="shared" ref="L43:L52" si="33">SUM(I43:K43)</f>
        <v>5000</v>
      </c>
    </row>
    <row r="44" spans="1:12" x14ac:dyDescent="0.3">
      <c r="A44" s="11"/>
      <c r="B44" s="46" t="s">
        <v>41</v>
      </c>
      <c r="C44" s="17">
        <v>1</v>
      </c>
      <c r="D44" s="18" t="s">
        <v>25</v>
      </c>
      <c r="E44" s="26">
        <v>5000</v>
      </c>
      <c r="F44" s="19">
        <v>1</v>
      </c>
      <c r="G44" s="20">
        <v>0</v>
      </c>
      <c r="H44" s="23">
        <v>0</v>
      </c>
      <c r="I44" s="31">
        <f t="shared" si="32"/>
        <v>5000</v>
      </c>
      <c r="J44" s="28">
        <f t="shared" si="32"/>
        <v>0</v>
      </c>
      <c r="K44" s="29">
        <f t="shared" si="32"/>
        <v>0</v>
      </c>
      <c r="L44" s="30">
        <f t="shared" si="33"/>
        <v>5000</v>
      </c>
    </row>
    <row r="45" spans="1:12" x14ac:dyDescent="0.3">
      <c r="A45" s="11"/>
      <c r="B45" s="46"/>
      <c r="C45" s="17"/>
      <c r="D45" s="18"/>
      <c r="E45" s="26">
        <v>0</v>
      </c>
      <c r="F45" s="19">
        <v>0</v>
      </c>
      <c r="G45" s="20">
        <v>0</v>
      </c>
      <c r="H45" s="23">
        <v>0</v>
      </c>
      <c r="I45" s="31">
        <f t="shared" si="32"/>
        <v>0</v>
      </c>
      <c r="J45" s="28">
        <f t="shared" si="32"/>
        <v>0</v>
      </c>
      <c r="K45" s="29">
        <f t="shared" si="32"/>
        <v>0</v>
      </c>
      <c r="L45" s="30">
        <f t="shared" si="33"/>
        <v>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1">
        <v>0</v>
      </c>
      <c r="I46" s="31">
        <f t="shared" ref="I46:I51" si="34">$C46*$E46*F46</f>
        <v>0</v>
      </c>
      <c r="J46" s="28">
        <f t="shared" ref="J46:J51" si="35">$C46*$E46*G46</f>
        <v>0</v>
      </c>
      <c r="K46" s="29">
        <f t="shared" ref="K46:K51" si="36">$C46*$E46*H46</f>
        <v>0</v>
      </c>
      <c r="L46" s="30">
        <f t="shared" si="33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ref="I47:I50" si="37">$C47*$E47*F47</f>
        <v>0</v>
      </c>
      <c r="J47" s="28">
        <f t="shared" ref="J47:J50" si="38">$C47*$E47*G47</f>
        <v>0</v>
      </c>
      <c r="K47" s="29">
        <f t="shared" ref="K47:K50" si="39">$C47*$E47*H47</f>
        <v>0</v>
      </c>
      <c r="L47" s="30">
        <f t="shared" si="33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1">
        <v>0</v>
      </c>
      <c r="I48" s="31">
        <f t="shared" si="37"/>
        <v>0</v>
      </c>
      <c r="J48" s="28">
        <f t="shared" si="38"/>
        <v>0</v>
      </c>
      <c r="K48" s="29">
        <f t="shared" si="39"/>
        <v>0</v>
      </c>
      <c r="L48" s="30">
        <f t="shared" si="33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37"/>
        <v>0</v>
      </c>
      <c r="J49" s="28">
        <f t="shared" si="38"/>
        <v>0</v>
      </c>
      <c r="K49" s="29">
        <f t="shared" si="39"/>
        <v>0</v>
      </c>
      <c r="L49" s="30">
        <f t="shared" si="33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si="37"/>
        <v>0</v>
      </c>
      <c r="J50" s="28">
        <f t="shared" si="38"/>
        <v>0</v>
      </c>
      <c r="K50" s="29">
        <f t="shared" si="39"/>
        <v>0</v>
      </c>
      <c r="L50" s="30">
        <f t="shared" si="33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34"/>
        <v>0</v>
      </c>
      <c r="J51" s="28">
        <f t="shared" si="35"/>
        <v>0</v>
      </c>
      <c r="K51" s="29">
        <f t="shared" si="36"/>
        <v>0</v>
      </c>
      <c r="L51" s="30">
        <f t="shared" si="33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1">
        <v>0</v>
      </c>
      <c r="I52" s="31">
        <f t="shared" si="32"/>
        <v>0</v>
      </c>
      <c r="J52" s="28">
        <f t="shared" si="32"/>
        <v>0</v>
      </c>
      <c r="K52" s="29">
        <f t="shared" si="32"/>
        <v>0</v>
      </c>
      <c r="L52" s="30">
        <f t="shared" si="33"/>
        <v>0</v>
      </c>
    </row>
    <row r="53" spans="1:12" ht="16.2" thickBot="1" x14ac:dyDescent="0.35">
      <c r="A53" s="118" t="s">
        <v>42</v>
      </c>
      <c r="B53" s="119"/>
      <c r="C53" s="50"/>
      <c r="D53" s="50"/>
      <c r="E53" s="62"/>
      <c r="F53" s="52"/>
      <c r="G53" s="52"/>
      <c r="H53" s="52"/>
      <c r="I53" s="53">
        <f>SUM(I43:I52)</f>
        <v>10000</v>
      </c>
      <c r="J53" s="54">
        <f>SUM(J43:J52)</f>
        <v>0</v>
      </c>
      <c r="K53" s="55">
        <f>SUM(K43:K52)</f>
        <v>0</v>
      </c>
      <c r="L53" s="56">
        <f>SUM(L43:L52)</f>
        <v>10000</v>
      </c>
    </row>
    <row r="54" spans="1:12" x14ac:dyDescent="0.3">
      <c r="A54" s="122" t="s">
        <v>43</v>
      </c>
      <c r="B54" s="123"/>
      <c r="C54" s="3"/>
      <c r="D54" s="3"/>
      <c r="E54" s="4"/>
      <c r="F54" s="5"/>
      <c r="G54" s="5"/>
      <c r="H54" s="5"/>
      <c r="I54" s="10"/>
      <c r="J54" s="10"/>
      <c r="K54" s="10"/>
      <c r="L54" s="12"/>
    </row>
    <row r="55" spans="1:12" x14ac:dyDescent="0.3">
      <c r="A55" s="11"/>
      <c r="B55" s="46"/>
      <c r="C55" s="17"/>
      <c r="D55" s="18" t="s">
        <v>25</v>
      </c>
      <c r="E55" s="26">
        <v>0</v>
      </c>
      <c r="F55" s="19">
        <v>0</v>
      </c>
      <c r="G55" s="20">
        <v>0</v>
      </c>
      <c r="H55" s="23">
        <v>0</v>
      </c>
      <c r="I55" s="31">
        <f t="shared" ref="I55:K64" si="40">$C55*$E55*F55</f>
        <v>0</v>
      </c>
      <c r="J55" s="28">
        <f t="shared" si="40"/>
        <v>0</v>
      </c>
      <c r="K55" s="29">
        <f t="shared" si="40"/>
        <v>0</v>
      </c>
      <c r="L55" s="30">
        <f t="shared" ref="L55:L64" si="41">SUM(I55:K55)</f>
        <v>0</v>
      </c>
    </row>
    <row r="56" spans="1:12" x14ac:dyDescent="0.3">
      <c r="A56" s="11"/>
      <c r="B56" s="46"/>
      <c r="C56" s="17"/>
      <c r="D56" s="18"/>
      <c r="E56" s="26">
        <v>0</v>
      </c>
      <c r="F56" s="19">
        <v>0</v>
      </c>
      <c r="G56" s="20">
        <v>0</v>
      </c>
      <c r="H56" s="23">
        <v>0</v>
      </c>
      <c r="I56" s="31">
        <f t="shared" si="40"/>
        <v>0</v>
      </c>
      <c r="J56" s="28">
        <f t="shared" si="40"/>
        <v>0</v>
      </c>
      <c r="K56" s="29">
        <f t="shared" si="40"/>
        <v>0</v>
      </c>
      <c r="L56" s="30">
        <f t="shared" si="41"/>
        <v>0</v>
      </c>
    </row>
    <row r="57" spans="1:12" ht="15.75" customHeight="1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ref="I57:I62" si="42">$C57*$E57*F57</f>
        <v>0</v>
      </c>
      <c r="J57" s="28">
        <f t="shared" ref="J57:J62" si="43">$C57*$E57*G57</f>
        <v>0</v>
      </c>
      <c r="K57" s="29">
        <f t="shared" ref="K57:K62" si="44">$C57*$E57*H57</f>
        <v>0</v>
      </c>
      <c r="L57" s="30">
        <f t="shared" si="41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42"/>
        <v>0</v>
      </c>
      <c r="J58" s="28">
        <f t="shared" si="43"/>
        <v>0</v>
      </c>
      <c r="K58" s="29">
        <f t="shared" si="44"/>
        <v>0</v>
      </c>
      <c r="L58" s="30">
        <f t="shared" si="41"/>
        <v>0</v>
      </c>
    </row>
    <row r="59" spans="1:12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1">
        <v>0</v>
      </c>
      <c r="I59" s="31">
        <f t="shared" si="42"/>
        <v>0</v>
      </c>
      <c r="J59" s="28">
        <f t="shared" si="43"/>
        <v>0</v>
      </c>
      <c r="K59" s="29">
        <f t="shared" si="44"/>
        <v>0</v>
      </c>
      <c r="L59" s="30">
        <f t="shared" si="41"/>
        <v>0</v>
      </c>
    </row>
    <row r="60" spans="1:12" ht="15.75" customHeight="1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3">
        <v>0</v>
      </c>
      <c r="I60" s="31">
        <f t="shared" si="42"/>
        <v>0</v>
      </c>
      <c r="J60" s="28">
        <f t="shared" si="43"/>
        <v>0</v>
      </c>
      <c r="K60" s="29">
        <f t="shared" si="44"/>
        <v>0</v>
      </c>
      <c r="L60" s="30">
        <f t="shared" si="41"/>
        <v>0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42"/>
        <v>0</v>
      </c>
      <c r="J61" s="28">
        <f t="shared" si="43"/>
        <v>0</v>
      </c>
      <c r="K61" s="29">
        <f t="shared" si="44"/>
        <v>0</v>
      </c>
      <c r="L61" s="30">
        <f t="shared" si="41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42"/>
        <v>0</v>
      </c>
      <c r="J62" s="28">
        <f t="shared" si="43"/>
        <v>0</v>
      </c>
      <c r="K62" s="29">
        <f t="shared" si="44"/>
        <v>0</v>
      </c>
      <c r="L62" s="30">
        <f t="shared" si="41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40"/>
        <v>0</v>
      </c>
      <c r="J63" s="28">
        <f t="shared" si="40"/>
        <v>0</v>
      </c>
      <c r="K63" s="29">
        <f t="shared" si="40"/>
        <v>0</v>
      </c>
      <c r="L63" s="30">
        <f t="shared" si="41"/>
        <v>0</v>
      </c>
    </row>
    <row r="64" spans="1:12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1">
        <v>0</v>
      </c>
      <c r="I64" s="31">
        <f t="shared" si="40"/>
        <v>0</v>
      </c>
      <c r="J64" s="28">
        <f t="shared" si="40"/>
        <v>0</v>
      </c>
      <c r="K64" s="29">
        <f t="shared" si="40"/>
        <v>0</v>
      </c>
      <c r="L64" s="30">
        <f t="shared" si="41"/>
        <v>0</v>
      </c>
    </row>
    <row r="65" spans="1:12" ht="16.2" thickBot="1" x14ac:dyDescent="0.35">
      <c r="A65" s="114" t="s">
        <v>44</v>
      </c>
      <c r="B65" s="115"/>
      <c r="C65" s="6"/>
      <c r="D65" s="6"/>
      <c r="E65" s="9"/>
      <c r="F65" s="8"/>
      <c r="G65" s="8"/>
      <c r="H65" s="8"/>
      <c r="I65" s="90">
        <f>SUM(I55:I64)</f>
        <v>0</v>
      </c>
      <c r="J65" s="91">
        <f>SUM(J55:J64)</f>
        <v>0</v>
      </c>
      <c r="K65" s="92">
        <f>SUM(K55:K64)</f>
        <v>0</v>
      </c>
      <c r="L65" s="93">
        <f>SUM(L55:L64)</f>
        <v>0</v>
      </c>
    </row>
    <row r="66" spans="1:12" x14ac:dyDescent="0.3">
      <c r="A66" s="116" t="s">
        <v>45</v>
      </c>
      <c r="B66" s="117"/>
      <c r="C66" s="57"/>
      <c r="D66" s="57"/>
      <c r="E66" s="58"/>
      <c r="F66" s="59"/>
      <c r="G66" s="59"/>
      <c r="H66" s="59"/>
      <c r="I66" s="60"/>
      <c r="J66" s="60"/>
      <c r="K66" s="60"/>
      <c r="L66" s="61"/>
    </row>
    <row r="67" spans="1:12" x14ac:dyDescent="0.3">
      <c r="A67" s="11"/>
      <c r="B67" s="46"/>
      <c r="C67" s="17"/>
      <c r="D67" s="18" t="s">
        <v>25</v>
      </c>
      <c r="E67" s="26">
        <v>0</v>
      </c>
      <c r="F67" s="19">
        <v>0</v>
      </c>
      <c r="G67" s="20">
        <v>0</v>
      </c>
      <c r="H67" s="23">
        <v>0</v>
      </c>
      <c r="I67" s="31">
        <f t="shared" ref="I67:K76" si="45">$C67*$E67*F67</f>
        <v>0</v>
      </c>
      <c r="J67" s="28">
        <f t="shared" si="45"/>
        <v>0</v>
      </c>
      <c r="K67" s="29">
        <f t="shared" si="45"/>
        <v>0</v>
      </c>
      <c r="L67" s="30">
        <f t="shared" ref="L67:L76" si="46">SUM(I67:K67)</f>
        <v>0</v>
      </c>
    </row>
    <row r="68" spans="1:12" x14ac:dyDescent="0.3">
      <c r="A68" s="11"/>
      <c r="B68" s="46"/>
      <c r="C68" s="17"/>
      <c r="D68" s="18"/>
      <c r="E68" s="26">
        <v>0</v>
      </c>
      <c r="F68" s="19">
        <v>0</v>
      </c>
      <c r="G68" s="20">
        <v>0</v>
      </c>
      <c r="H68" s="23">
        <v>0</v>
      </c>
      <c r="I68" s="31">
        <f t="shared" si="45"/>
        <v>0</v>
      </c>
      <c r="J68" s="28">
        <f t="shared" si="45"/>
        <v>0</v>
      </c>
      <c r="K68" s="29">
        <f t="shared" si="45"/>
        <v>0</v>
      </c>
      <c r="L68" s="30">
        <f t="shared" si="46"/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4" si="47">$C69*$E69*F69</f>
        <v>0</v>
      </c>
      <c r="J69" s="28">
        <f t="shared" ref="J69:J74" si="48">$C69*$E69*G69</f>
        <v>0</v>
      </c>
      <c r="K69" s="29">
        <f t="shared" ref="K69:K74" si="49">$C69*$E69*H69</f>
        <v>0</v>
      </c>
      <c r="L69" s="30">
        <f t="shared" si="46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47"/>
        <v>0</v>
      </c>
      <c r="J70" s="28">
        <f t="shared" si="48"/>
        <v>0</v>
      </c>
      <c r="K70" s="29">
        <f t="shared" si="49"/>
        <v>0</v>
      </c>
      <c r="L70" s="30">
        <f t="shared" si="46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1">
        <v>0</v>
      </c>
      <c r="I71" s="31">
        <f t="shared" si="47"/>
        <v>0</v>
      </c>
      <c r="J71" s="28">
        <f t="shared" si="48"/>
        <v>0</v>
      </c>
      <c r="K71" s="29">
        <f t="shared" si="49"/>
        <v>0</v>
      </c>
      <c r="L71" s="30">
        <f t="shared" si="46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3">
        <v>0</v>
      </c>
      <c r="I72" s="31">
        <f t="shared" si="47"/>
        <v>0</v>
      </c>
      <c r="J72" s="28">
        <f t="shared" si="48"/>
        <v>0</v>
      </c>
      <c r="K72" s="29">
        <f t="shared" si="49"/>
        <v>0</v>
      </c>
      <c r="L72" s="30">
        <f t="shared" si="46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47"/>
        <v>0</v>
      </c>
      <c r="J73" s="28">
        <f t="shared" si="48"/>
        <v>0</v>
      </c>
      <c r="K73" s="29">
        <f t="shared" si="49"/>
        <v>0</v>
      </c>
      <c r="L73" s="30">
        <f t="shared" si="46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1">
        <v>0</v>
      </c>
      <c r="I74" s="31">
        <f t="shared" si="47"/>
        <v>0</v>
      </c>
      <c r="J74" s="28">
        <f t="shared" si="48"/>
        <v>0</v>
      </c>
      <c r="K74" s="29">
        <f t="shared" si="49"/>
        <v>0</v>
      </c>
      <c r="L74" s="30">
        <f t="shared" si="46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45"/>
        <v>0</v>
      </c>
      <c r="J75" s="28">
        <f t="shared" si="45"/>
        <v>0</v>
      </c>
      <c r="K75" s="29">
        <f t="shared" si="45"/>
        <v>0</v>
      </c>
      <c r="L75" s="30">
        <f t="shared" si="46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si="45"/>
        <v>0</v>
      </c>
      <c r="J76" s="28">
        <f t="shared" si="45"/>
        <v>0</v>
      </c>
      <c r="K76" s="29">
        <f t="shared" si="45"/>
        <v>0</v>
      </c>
      <c r="L76" s="30">
        <f t="shared" si="46"/>
        <v>0</v>
      </c>
    </row>
    <row r="77" spans="1:12" ht="16.2" thickBot="1" x14ac:dyDescent="0.35">
      <c r="A77" s="118" t="s">
        <v>46</v>
      </c>
      <c r="B77" s="119"/>
      <c r="C77" s="50"/>
      <c r="D77" s="50"/>
      <c r="E77" s="62"/>
      <c r="F77" s="52"/>
      <c r="G77" s="52"/>
      <c r="H77" s="52"/>
      <c r="I77" s="53">
        <f>SUM(I67:I76)</f>
        <v>0</v>
      </c>
      <c r="J77" s="54">
        <f>SUM(J67:J76)</f>
        <v>0</v>
      </c>
      <c r="K77" s="55">
        <f>SUM(K67:K76)</f>
        <v>0</v>
      </c>
      <c r="L77" s="56">
        <f>SUM(L67:L76)</f>
        <v>0</v>
      </c>
    </row>
    <row r="78" spans="1:12" x14ac:dyDescent="0.3">
      <c r="A78" s="16" t="s">
        <v>47</v>
      </c>
      <c r="B78" s="47"/>
      <c r="C78" s="3"/>
      <c r="D78" s="3"/>
      <c r="E78" s="4"/>
      <c r="F78" s="5"/>
      <c r="G78" s="5"/>
      <c r="H78" s="5"/>
      <c r="I78" s="10"/>
      <c r="J78" s="10"/>
      <c r="K78" s="10"/>
      <c r="L78" s="12"/>
    </row>
    <row r="79" spans="1:12" x14ac:dyDescent="0.3">
      <c r="A79" s="11"/>
      <c r="B79" s="46" t="s">
        <v>48</v>
      </c>
      <c r="C79" s="17">
        <v>1</v>
      </c>
      <c r="D79" s="18" t="s">
        <v>25</v>
      </c>
      <c r="E79" s="26">
        <v>4000</v>
      </c>
      <c r="F79" s="19">
        <v>1</v>
      </c>
      <c r="G79" s="20">
        <v>0</v>
      </c>
      <c r="H79" s="23">
        <v>0</v>
      </c>
      <c r="I79" s="31">
        <f t="shared" ref="I79:K88" si="50">$C79*$E79*F79</f>
        <v>4000</v>
      </c>
      <c r="J79" s="28">
        <f t="shared" si="50"/>
        <v>0</v>
      </c>
      <c r="K79" s="29">
        <f t="shared" si="50"/>
        <v>0</v>
      </c>
      <c r="L79" s="30">
        <f t="shared" ref="L79:L89" si="51">SUM(I79:K79)</f>
        <v>4000</v>
      </c>
    </row>
    <row r="80" spans="1:12" x14ac:dyDescent="0.3">
      <c r="A80" s="11"/>
      <c r="B80" s="46"/>
      <c r="C80" s="17"/>
      <c r="D80" s="18"/>
      <c r="E80" s="26">
        <v>0</v>
      </c>
      <c r="F80" s="19">
        <v>0</v>
      </c>
      <c r="G80" s="20">
        <v>0</v>
      </c>
      <c r="H80" s="23">
        <v>0</v>
      </c>
      <c r="I80" s="31">
        <f t="shared" si="50"/>
        <v>0</v>
      </c>
      <c r="J80" s="28">
        <f t="shared" si="50"/>
        <v>0</v>
      </c>
      <c r="K80" s="29">
        <f t="shared" si="50"/>
        <v>0</v>
      </c>
      <c r="L80" s="30">
        <f t="shared" si="51"/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50"/>
        <v>0</v>
      </c>
      <c r="J81" s="28">
        <f t="shared" si="50"/>
        <v>0</v>
      </c>
      <c r="K81" s="29">
        <f t="shared" si="50"/>
        <v>0</v>
      </c>
      <c r="L81" s="30">
        <f t="shared" si="51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50"/>
        <v>0</v>
      </c>
      <c r="J82" s="28">
        <f t="shared" si="50"/>
        <v>0</v>
      </c>
      <c r="K82" s="29">
        <f t="shared" si="50"/>
        <v>0</v>
      </c>
      <c r="L82" s="30">
        <f t="shared" si="51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50"/>
        <v>0</v>
      </c>
      <c r="J83" s="28">
        <f t="shared" si="50"/>
        <v>0</v>
      </c>
      <c r="K83" s="29">
        <f t="shared" si="50"/>
        <v>0</v>
      </c>
      <c r="L83" s="30">
        <f t="shared" si="51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50"/>
        <v>0</v>
      </c>
      <c r="J84" s="28">
        <f t="shared" si="50"/>
        <v>0</v>
      </c>
      <c r="K84" s="29">
        <f t="shared" si="50"/>
        <v>0</v>
      </c>
      <c r="L84" s="30">
        <f t="shared" si="51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50"/>
        <v>0</v>
      </c>
      <c r="J85" s="28">
        <f t="shared" si="50"/>
        <v>0</v>
      </c>
      <c r="K85" s="29">
        <f t="shared" si="50"/>
        <v>0</v>
      </c>
      <c r="L85" s="30">
        <f t="shared" si="51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50"/>
        <v>0</v>
      </c>
      <c r="J86" s="28">
        <f t="shared" si="50"/>
        <v>0</v>
      </c>
      <c r="K86" s="29">
        <f t="shared" si="50"/>
        <v>0</v>
      </c>
      <c r="L86" s="30">
        <f t="shared" si="51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50"/>
        <v>0</v>
      </c>
      <c r="J87" s="28">
        <f t="shared" si="50"/>
        <v>0</v>
      </c>
      <c r="K87" s="29">
        <f t="shared" si="50"/>
        <v>0</v>
      </c>
      <c r="L87" s="30">
        <f t="shared" si="51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1">
        <v>0</v>
      </c>
      <c r="I88" s="31">
        <f t="shared" si="50"/>
        <v>0</v>
      </c>
      <c r="J88" s="28">
        <f t="shared" si="50"/>
        <v>0</v>
      </c>
      <c r="K88" s="29">
        <f t="shared" si="50"/>
        <v>0</v>
      </c>
      <c r="L88" s="30">
        <f t="shared" si="51"/>
        <v>0</v>
      </c>
    </row>
    <row r="89" spans="1:12" ht="16.2" thickBot="1" x14ac:dyDescent="0.35">
      <c r="A89" s="120" t="s">
        <v>49</v>
      </c>
      <c r="B89" s="121"/>
      <c r="C89" s="13"/>
      <c r="D89" s="6"/>
      <c r="E89" s="13"/>
      <c r="F89" s="13"/>
      <c r="G89" s="13"/>
      <c r="H89" s="13"/>
      <c r="I89" s="32">
        <f>SUM(I79:I88)</f>
        <v>4000</v>
      </c>
      <c r="J89" s="33">
        <f>SUM(J79:J88)</f>
        <v>0</v>
      </c>
      <c r="K89" s="33">
        <f>SUM(K79:K88)</f>
        <v>0</v>
      </c>
      <c r="L89" s="34">
        <f t="shared" si="51"/>
        <v>4000</v>
      </c>
    </row>
    <row r="90" spans="1:12" ht="30" customHeight="1" thickTop="1" thickBot="1" x14ac:dyDescent="0.4">
      <c r="A90" s="129" t="s">
        <v>50</v>
      </c>
      <c r="B90" s="130"/>
      <c r="C90" s="130"/>
      <c r="D90" s="130"/>
      <c r="E90" s="130"/>
      <c r="F90" s="130"/>
      <c r="G90" s="130"/>
      <c r="H90" s="130"/>
      <c r="I90" s="35">
        <f>I89+I77+I65+I53+I41+I30+I18</f>
        <v>130825.01879999999</v>
      </c>
      <c r="J90" s="36">
        <f>J89+J77+J65+J53+J41+J30+J18</f>
        <v>0</v>
      </c>
      <c r="K90" s="36">
        <f>K89+K77+K65+K53+K41+K30+K18</f>
        <v>0</v>
      </c>
      <c r="L90" s="37">
        <f>L89+L77+L65+L53+L41+L30+L18</f>
        <v>130825.01879999999</v>
      </c>
    </row>
    <row r="91" spans="1:12" ht="30" customHeight="1" x14ac:dyDescent="0.35">
      <c r="A91" s="139" t="s">
        <v>51</v>
      </c>
      <c r="B91" s="140"/>
      <c r="C91" s="140"/>
      <c r="D91" s="140"/>
      <c r="E91" s="140"/>
      <c r="F91" s="140"/>
      <c r="G91" s="140"/>
      <c r="H91" s="24">
        <v>0.15</v>
      </c>
      <c r="I91" s="38">
        <f>(I90-I77)*H91</f>
        <v>19623.752819999998</v>
      </c>
      <c r="J91" s="39"/>
      <c r="K91" s="39"/>
      <c r="L91" s="40">
        <f>SUM(I91)</f>
        <v>19623.752819999998</v>
      </c>
    </row>
    <row r="92" spans="1:12" ht="30" customHeight="1" x14ac:dyDescent="0.35">
      <c r="A92" s="141" t="s">
        <v>52</v>
      </c>
      <c r="B92" s="142"/>
      <c r="C92" s="142"/>
      <c r="D92" s="142"/>
      <c r="E92" s="142"/>
      <c r="F92" s="142"/>
      <c r="G92" s="142"/>
      <c r="H92" s="142"/>
      <c r="I92" s="41">
        <f>I91+I90</f>
        <v>150448.77161999998</v>
      </c>
      <c r="J92" s="41">
        <f>J91+J90</f>
        <v>0</v>
      </c>
      <c r="K92" s="41">
        <f>K91+K90</f>
        <v>0</v>
      </c>
      <c r="L92" s="42">
        <f>L91+L90</f>
        <v>150448.77161999998</v>
      </c>
    </row>
    <row r="93" spans="1:12" ht="30" customHeight="1" thickBot="1" x14ac:dyDescent="0.4">
      <c r="A93" s="142" t="s">
        <v>53</v>
      </c>
      <c r="B93" s="142"/>
      <c r="C93" s="142"/>
      <c r="D93" s="142"/>
      <c r="E93" s="142"/>
      <c r="F93" s="142"/>
      <c r="G93" s="142"/>
      <c r="H93" s="142"/>
      <c r="I93" s="41">
        <v>0</v>
      </c>
      <c r="J93" s="39"/>
      <c r="K93" s="39"/>
      <c r="L93" s="42">
        <f>I93</f>
        <v>0</v>
      </c>
    </row>
    <row r="94" spans="1:12" ht="45.75" customHeight="1" thickBot="1" x14ac:dyDescent="0.45">
      <c r="A94" s="143" t="s">
        <v>54</v>
      </c>
      <c r="B94" s="144"/>
      <c r="C94" s="144"/>
      <c r="D94" s="144"/>
      <c r="E94" s="144"/>
      <c r="F94" s="144"/>
      <c r="G94" s="144"/>
      <c r="H94" s="144"/>
      <c r="I94" s="84">
        <f>I92+I93</f>
        <v>150448.77161999998</v>
      </c>
      <c r="J94" s="84">
        <f>J92+J93</f>
        <v>0</v>
      </c>
      <c r="K94" s="84">
        <f>K92+K93</f>
        <v>0</v>
      </c>
      <c r="L94" s="85">
        <f>L92+L93</f>
        <v>150448.77161999998</v>
      </c>
    </row>
    <row r="95" spans="1:12" x14ac:dyDescent="0.3">
      <c r="A95" s="133"/>
      <c r="B95" s="133"/>
    </row>
    <row r="96" spans="1:12" ht="16.2" thickBot="1" x14ac:dyDescent="0.35">
      <c r="A96" s="134"/>
      <c r="B96" s="134"/>
    </row>
    <row r="97" spans="1:5" ht="21" x14ac:dyDescent="0.4">
      <c r="A97" s="112" t="s">
        <v>55</v>
      </c>
      <c r="B97" s="113"/>
      <c r="C97" s="135">
        <f>'Year 1'!I92+'Year 2'!I93+'Year 3'!I93</f>
        <v>451346.31485999993</v>
      </c>
      <c r="D97" s="135"/>
      <c r="E97" s="136"/>
    </row>
    <row r="98" spans="1:5" ht="21.6" thickBot="1" x14ac:dyDescent="0.45">
      <c r="A98" s="131" t="s">
        <v>56</v>
      </c>
      <c r="B98" s="132"/>
      <c r="C98" s="137">
        <f>'Year 1'!L94+'Year 2'!L95+'Year 3'!L95</f>
        <v>451346.31485999993</v>
      </c>
      <c r="D98" s="137"/>
      <c r="E98" s="138"/>
    </row>
  </sheetData>
  <sheetProtection algorithmName="SHA-512" hashValue="47gfo7G9uA9zeK+BnKA7AjCoG8kwaT+R3bTvnZ9Z2jKaqz2MrB/tragy6m0H24unkF7zoiCbIA5fOmpS2GMmyg==" saltValue="A+doNqIpNXjGFIcS5kF50Q==" spinCount="100000" sheet="1" formatCells="0" formatColumns="0" formatRows="0" insertRows="0" selectLockedCells="1"/>
  <mergeCells count="30">
    <mergeCell ref="F5:H5"/>
    <mergeCell ref="A91:G91"/>
    <mergeCell ref="A92:H92"/>
    <mergeCell ref="A93:H93"/>
    <mergeCell ref="A94:H94"/>
    <mergeCell ref="A30:B30"/>
    <mergeCell ref="A31:B31"/>
    <mergeCell ref="A41:B41"/>
    <mergeCell ref="A53:B53"/>
    <mergeCell ref="A98:B98"/>
    <mergeCell ref="A95:B95"/>
    <mergeCell ref="A96:B96"/>
    <mergeCell ref="C97:E97"/>
    <mergeCell ref="C98:E98"/>
    <mergeCell ref="A1:L1"/>
    <mergeCell ref="B2:L2"/>
    <mergeCell ref="B3:L3"/>
    <mergeCell ref="B4:L4"/>
    <mergeCell ref="A97:B97"/>
    <mergeCell ref="A65:B65"/>
    <mergeCell ref="A66:B66"/>
    <mergeCell ref="A77:B77"/>
    <mergeCell ref="A89:B89"/>
    <mergeCell ref="A54:B54"/>
    <mergeCell ref="C5:E5"/>
    <mergeCell ref="I5:K5"/>
    <mergeCell ref="A7:B7"/>
    <mergeCell ref="A18:B18"/>
    <mergeCell ref="A19:B19"/>
    <mergeCell ref="A90:H90"/>
  </mergeCells>
  <dataValidations count="2">
    <dataValidation type="list" allowBlank="1" showInputMessage="1" showErrorMessage="1" sqref="D79:D88 D55:D64 D43:D52 D32:D40 D20:D29 D8:D17 D67:D76" xr:uid="{E4E3E1FE-D510-4054-BEDD-8A68B9B843BC}">
      <formula1>$U$6:$U$13</formula1>
    </dataValidation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1" xr:uid="{1D566C1F-5F89-4A56-8271-98DF20AA5C6D}">
      <formula1>0</formula1>
      <formula2>0.15</formula2>
    </dataValidation>
  </dataValidations>
  <pageMargins left="0.7" right="0.7" top="0.75" bottom="0.75" header="0.3" footer="0.3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3F6-3231-4B3B-BED9-4BA4DCAD6132}">
  <dimension ref="A1:V99"/>
  <sheetViews>
    <sheetView zoomScale="90" zoomScaleNormal="90" workbookViewId="0">
      <selection activeCell="B4" sqref="B4:L4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1" x14ac:dyDescent="0.3">
      <c r="A2" s="4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" ht="18" customHeight="1" x14ac:dyDescent="0.3">
      <c r="A3" s="48" t="s">
        <v>2</v>
      </c>
      <c r="B3" s="110" t="str">
        <f>'Year 1'!B3</f>
        <v>Carbon Solutions, LLC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1" ht="15.9" customHeight="1" x14ac:dyDescent="0.3">
      <c r="A4" s="48" t="s">
        <v>4</v>
      </c>
      <c r="B4" s="110" t="str">
        <f>'Year 1'!B4</f>
        <v>Evaluating Fuel Hazard Reduction Effectiveness under 14 CCR § 1051: A Decision-Support Framework Using QUIC-Fire and Real-World Treatment Data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21" ht="33.75" customHeight="1" x14ac:dyDescent="0.3">
      <c r="A5" s="14" t="s">
        <v>6</v>
      </c>
      <c r="B5" s="44" t="s">
        <v>7</v>
      </c>
      <c r="C5" s="124" t="s">
        <v>8</v>
      </c>
      <c r="D5" s="125"/>
      <c r="E5" s="126"/>
      <c r="F5" s="127" t="s">
        <v>9</v>
      </c>
      <c r="G5" s="125"/>
      <c r="H5" s="126"/>
      <c r="I5" s="127" t="s">
        <v>10</v>
      </c>
      <c r="J5" s="125"/>
      <c r="K5" s="126"/>
      <c r="L5" s="15" t="s">
        <v>11</v>
      </c>
      <c r="U5" s="1" t="s">
        <v>12</v>
      </c>
    </row>
    <row r="6" spans="1:21" ht="16.2" thickBot="1" x14ac:dyDescent="0.35">
      <c r="A6" s="11"/>
      <c r="C6" s="94" t="s">
        <v>13</v>
      </c>
      <c r="D6" s="95" t="s">
        <v>12</v>
      </c>
      <c r="E6" s="96" t="s">
        <v>14</v>
      </c>
      <c r="F6" s="94" t="s">
        <v>15</v>
      </c>
      <c r="G6" s="95" t="s">
        <v>16</v>
      </c>
      <c r="H6" s="96" t="s">
        <v>17</v>
      </c>
      <c r="I6" s="94" t="s">
        <v>15</v>
      </c>
      <c r="J6" s="95" t="s">
        <v>16</v>
      </c>
      <c r="K6" s="96" t="s">
        <v>18</v>
      </c>
      <c r="L6" s="97"/>
      <c r="U6" t="s">
        <v>19</v>
      </c>
    </row>
    <row r="7" spans="1:21" x14ac:dyDescent="0.3">
      <c r="A7" s="116" t="s">
        <v>20</v>
      </c>
      <c r="B7" s="145"/>
      <c r="C7" s="98"/>
      <c r="D7" s="99"/>
      <c r="E7" s="100"/>
      <c r="F7" s="101"/>
      <c r="G7" s="102"/>
      <c r="H7" s="103"/>
      <c r="I7" s="104"/>
      <c r="J7" s="105"/>
      <c r="K7" s="106"/>
      <c r="L7" s="107"/>
      <c r="U7" t="s">
        <v>21</v>
      </c>
    </row>
    <row r="8" spans="1:21" x14ac:dyDescent="0.3">
      <c r="A8" s="11"/>
      <c r="B8" s="45" t="str">
        <f xml:space="preserve"> IF('Year 1'!B8&lt;&gt;"", 'Year 1'!B8, "")</f>
        <v>Bjorn Brooks</v>
      </c>
      <c r="C8" s="17">
        <f xml:space="preserve"> IF('Year 1'!C8&lt;&gt;"", 'Year 1'!C8, 0)</f>
        <v>480</v>
      </c>
      <c r="D8" s="18" t="str">
        <f xml:space="preserve"> IF('Year 1'!D8&lt;&gt;"", 'Year 1'!D8, "")</f>
        <v>Hours</v>
      </c>
      <c r="E8" s="25">
        <f xml:space="preserve"> IF('Year 1'!E8&lt;&gt;"", 'Year 1'!E8, "")</f>
        <v>67.05</v>
      </c>
      <c r="F8" s="19">
        <f xml:space="preserve"> IF('Year 1'!F8&lt;&gt;"", 'Year 1'!F8, "")</f>
        <v>1</v>
      </c>
      <c r="G8" s="20">
        <f xml:space="preserve"> IF('Year 1'!G8&lt;&gt;"", 'Year 1'!G8, "")</f>
        <v>0</v>
      </c>
      <c r="H8" s="21">
        <f xml:space="preserve"> IF('Year 1'!H8&lt;&gt;"", 'Year 1'!H8, "")</f>
        <v>0</v>
      </c>
      <c r="I8" s="27">
        <f t="shared" ref="I8:K17" si="0">$C8*$E8*F8</f>
        <v>32184</v>
      </c>
      <c r="J8" s="28">
        <f t="shared" si="0"/>
        <v>0</v>
      </c>
      <c r="K8" s="29">
        <f t="shared" si="0"/>
        <v>0</v>
      </c>
      <c r="L8" s="30">
        <f t="shared" ref="L8:L17" si="1">SUM(I8:K8)</f>
        <v>32184</v>
      </c>
      <c r="U8" t="s">
        <v>23</v>
      </c>
    </row>
    <row r="9" spans="1:21" x14ac:dyDescent="0.3">
      <c r="A9" s="11"/>
      <c r="B9" s="45" t="str">
        <f xml:space="preserve"> IF('Year 1'!B9&lt;&gt;"", 'Year 1'!B9, "")</f>
        <v>Amy Jordan</v>
      </c>
      <c r="C9" s="17">
        <f xml:space="preserve"> IF('Year 1'!C9&lt;&gt;"", 'Year 1'!C9, 0)</f>
        <v>320</v>
      </c>
      <c r="D9" s="18" t="str">
        <f xml:space="preserve"> IF('Year 1'!D9&lt;&gt;"", 'Year 1'!D9, "")</f>
        <v>Hours</v>
      </c>
      <c r="E9" s="25">
        <f xml:space="preserve"> IF('Year 1'!E9&lt;&gt;"", 'Year 1'!E9, "")</f>
        <v>67.05</v>
      </c>
      <c r="F9" s="19">
        <f xml:space="preserve"> IF('Year 1'!F9&lt;&gt;"", 'Year 1'!F9, "")</f>
        <v>1</v>
      </c>
      <c r="G9" s="20">
        <f xml:space="preserve"> IF('Year 1'!G9&lt;&gt;"", 'Year 1'!G9, "")</f>
        <v>0</v>
      </c>
      <c r="H9" s="21">
        <f xml:space="preserve"> IF('Year 1'!H9&lt;&gt;"", 'Year 1'!H9, "")</f>
        <v>0</v>
      </c>
      <c r="I9" s="27">
        <f t="shared" si="0"/>
        <v>21456</v>
      </c>
      <c r="J9" s="28">
        <f t="shared" si="0"/>
        <v>0</v>
      </c>
      <c r="K9" s="29">
        <f t="shared" si="0"/>
        <v>0</v>
      </c>
      <c r="L9" s="30">
        <f t="shared" si="1"/>
        <v>21456</v>
      </c>
      <c r="U9" t="s">
        <v>25</v>
      </c>
    </row>
    <row r="10" spans="1:21" x14ac:dyDescent="0.3">
      <c r="A10" s="11"/>
      <c r="B10" s="45" t="str">
        <f xml:space="preserve"> IF('Year 1'!B10&lt;&gt;"", 'Year 1'!B10, "")</f>
        <v>Carl Talsma</v>
      </c>
      <c r="C10" s="17">
        <f xml:space="preserve"> IF('Year 1'!C10&lt;&gt;"", 'Year 1'!C10, 0)</f>
        <v>320</v>
      </c>
      <c r="D10" s="18" t="str">
        <f xml:space="preserve"> IF('Year 1'!D10&lt;&gt;"", 'Year 1'!D10, "")</f>
        <v>Hours</v>
      </c>
      <c r="E10" s="25">
        <f xml:space="preserve"> IF('Year 1'!E10&lt;&gt;"", 'Year 1'!E10, "")</f>
        <v>52.68</v>
      </c>
      <c r="F10" s="19">
        <v>1</v>
      </c>
      <c r="G10" s="20">
        <f xml:space="preserve"> IF('Year 1'!G10&lt;&gt;"", 'Year 1'!G10, "")</f>
        <v>0</v>
      </c>
      <c r="H10" s="21">
        <f xml:space="preserve"> IF('Year 1'!H10&lt;&gt;"", 'Year 1'!H10, "")</f>
        <v>0</v>
      </c>
      <c r="I10" s="27">
        <f t="shared" si="0"/>
        <v>16857.599999999999</v>
      </c>
      <c r="J10" s="28">
        <f t="shared" si="0"/>
        <v>0</v>
      </c>
      <c r="K10" s="29">
        <f t="shared" si="0"/>
        <v>0</v>
      </c>
      <c r="L10" s="30">
        <f t="shared" si="1"/>
        <v>16857.599999999999</v>
      </c>
      <c r="U10" t="s">
        <v>27</v>
      </c>
    </row>
    <row r="11" spans="1:21" x14ac:dyDescent="0.3">
      <c r="A11" s="11"/>
      <c r="B11" s="45" t="str">
        <f xml:space="preserve"> IF('Year 1'!B11&lt;&gt;"", 'Year 1'!B11, "")</f>
        <v>Richard Middleton</v>
      </c>
      <c r="C11" s="17">
        <f xml:space="preserve"> IF('Year 1'!C11&lt;&gt;"", 'Year 1'!C11, 0)</f>
        <v>80</v>
      </c>
      <c r="D11" s="18" t="str">
        <f xml:space="preserve"> IF('Year 1'!D11&lt;&gt;"", 'Year 1'!D11, "")</f>
        <v>Hours</v>
      </c>
      <c r="E11" s="25">
        <f xml:space="preserve"> IF('Year 1'!E11&lt;&gt;"", 'Year 1'!E11, "")</f>
        <v>110.15</v>
      </c>
      <c r="F11" s="19">
        <f xml:space="preserve"> IF('Year 1'!F11&lt;&gt;"", 'Year 1'!F11, "")</f>
        <v>1</v>
      </c>
      <c r="G11" s="20">
        <f xml:space="preserve"> IF('Year 1'!G11&lt;&gt;"", 'Year 1'!G11, "")</f>
        <v>0</v>
      </c>
      <c r="H11" s="21">
        <f xml:space="preserve"> IF('Year 1'!H11&lt;&gt;"", 'Year 1'!H11, "")</f>
        <v>0</v>
      </c>
      <c r="I11" s="27">
        <f t="shared" si="0"/>
        <v>8812</v>
      </c>
      <c r="J11" s="28">
        <f t="shared" si="0"/>
        <v>0</v>
      </c>
      <c r="K11" s="29">
        <f t="shared" si="0"/>
        <v>0</v>
      </c>
      <c r="L11" s="30">
        <f t="shared" si="1"/>
        <v>8812</v>
      </c>
      <c r="U11" t="s">
        <v>29</v>
      </c>
    </row>
    <row r="12" spans="1:21" x14ac:dyDescent="0.3">
      <c r="A12" s="11"/>
      <c r="B12" s="45" t="str">
        <f xml:space="preserve"> IF('Year 1'!B12&lt;&gt;"", 'Year 1'!B12, "")</f>
        <v>Monica Hernandez-Lara</v>
      </c>
      <c r="C12" s="17">
        <f xml:space="preserve"> IF('Year 1'!C12&lt;&gt;"", 'Year 1'!C12, 0)</f>
        <v>80</v>
      </c>
      <c r="D12" s="18" t="str">
        <f xml:space="preserve"> IF('Year 1'!D12&lt;&gt;"", 'Year 1'!D12, "")</f>
        <v>Hours</v>
      </c>
      <c r="E12" s="25">
        <f xml:space="preserve"> IF('Year 1'!E12&lt;&gt;"", 'Year 1'!E12, "")</f>
        <v>52.68</v>
      </c>
      <c r="F12" s="19">
        <f xml:space="preserve"> IF('Year 1'!F12&lt;&gt;"", 'Year 1'!F12, "")</f>
        <v>1</v>
      </c>
      <c r="G12" s="20">
        <f xml:space="preserve"> IF('Year 1'!G12&lt;&gt;"", 'Year 1'!G12, "")</f>
        <v>0</v>
      </c>
      <c r="H12" s="21">
        <f xml:space="preserve"> IF('Year 1'!H12&lt;&gt;"", 'Year 1'!H12, "")</f>
        <v>0</v>
      </c>
      <c r="I12" s="27">
        <f t="shared" si="0"/>
        <v>4214.3999999999996</v>
      </c>
      <c r="J12" s="28">
        <f t="shared" si="0"/>
        <v>0</v>
      </c>
      <c r="K12" s="29">
        <f t="shared" si="0"/>
        <v>0</v>
      </c>
      <c r="L12" s="30">
        <f t="shared" si="1"/>
        <v>4214.3999999999996</v>
      </c>
      <c r="U12" t="s">
        <v>31</v>
      </c>
    </row>
    <row r="13" spans="1:21" x14ac:dyDescent="0.3">
      <c r="A13" s="11"/>
      <c r="B13" s="45" t="str">
        <f xml:space="preserve"> IF('Year 1'!B13&lt;&gt;"", 'Year 1'!B13, "")</f>
        <v>Eric Schroeder</v>
      </c>
      <c r="C13" s="17">
        <f xml:space="preserve"> IF('Year 1'!C13&lt;&gt;"", 'Year 1'!C13, 0)</f>
        <v>80</v>
      </c>
      <c r="D13" s="18" t="str">
        <f xml:space="preserve"> IF('Year 1'!D13&lt;&gt;"", 'Year 1'!D13, "")</f>
        <v>Hours</v>
      </c>
      <c r="E13" s="25">
        <f xml:space="preserve"> IF('Year 1'!E13&lt;&gt;"", 'Year 1'!E13, "")</f>
        <v>47.89</v>
      </c>
      <c r="F13" s="19">
        <f xml:space="preserve"> IF('Year 1'!F13&lt;&gt;"", 'Year 1'!F13, "")</f>
        <v>0</v>
      </c>
      <c r="G13" s="20">
        <f xml:space="preserve"> IF('Year 1'!G13&lt;&gt;"", 'Year 1'!G13, "")</f>
        <v>0</v>
      </c>
      <c r="H13" s="21">
        <f xml:space="preserve"> IF('Year 1'!H13&lt;&gt;"", 'Year 1'!H13, "")</f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33</v>
      </c>
    </row>
    <row r="14" spans="1:21" x14ac:dyDescent="0.3">
      <c r="A14" s="11"/>
      <c r="B14" s="45" t="str">
        <f xml:space="preserve"> IF('Year 1'!B14&lt;&gt;"", 'Year 1'!B14, "")</f>
        <v/>
      </c>
      <c r="C14" s="17">
        <f xml:space="preserve"> IF('Year 1'!C14&lt;&gt;"", 'Year 1'!C14, 0)</f>
        <v>0</v>
      </c>
      <c r="D14" s="18" t="str">
        <f xml:space="preserve"> IF('Year 1'!D14&lt;&gt;"", 'Year 1'!D14, "")</f>
        <v/>
      </c>
      <c r="E14" s="25">
        <f xml:space="preserve"> IF('Year 1'!E14&lt;&gt;"", 'Year 1'!E14, "")</f>
        <v>0</v>
      </c>
      <c r="F14" s="19">
        <f xml:space="preserve"> IF('Year 1'!F14&lt;&gt;"", 'Year 1'!F14, "")</f>
        <v>0</v>
      </c>
      <c r="G14" s="20">
        <f xml:space="preserve"> IF('Year 1'!G14&lt;&gt;"", 'Year 1'!G14, "")</f>
        <v>0</v>
      </c>
      <c r="H14" s="21">
        <f xml:space="preserve"> IF('Year 1'!H14&lt;&gt;"", 'Year 1'!H14, "")</f>
        <v>0</v>
      </c>
      <c r="I14" s="27">
        <f t="shared" si="0"/>
        <v>0</v>
      </c>
      <c r="J14" s="28">
        <f t="shared" si="0"/>
        <v>0</v>
      </c>
      <c r="K14" s="29">
        <f t="shared" si="0"/>
        <v>0</v>
      </c>
      <c r="L14" s="30">
        <f t="shared" si="1"/>
        <v>0</v>
      </c>
      <c r="U14"/>
    </row>
    <row r="15" spans="1:21" x14ac:dyDescent="0.3">
      <c r="A15" s="11"/>
      <c r="B15" s="46" t="str">
        <f xml:space="preserve"> IF('Year 1'!B15&lt;&gt;"", 'Year 1'!B15, "")</f>
        <v/>
      </c>
      <c r="C15" s="17">
        <f xml:space="preserve"> IF('Year 1'!C15&lt;&gt;"", 'Year 1'!C15, 0)</f>
        <v>0</v>
      </c>
      <c r="D15" s="18" t="str">
        <f xml:space="preserve"> IF('Year 1'!D15&lt;&gt;"", 'Year 1'!D15, "")</f>
        <v/>
      </c>
      <c r="E15" s="25">
        <f xml:space="preserve"> IF('Year 1'!E15&lt;&gt;"", 'Year 1'!E15, "")</f>
        <v>0</v>
      </c>
      <c r="F15" s="19">
        <f xml:space="preserve"> IF('Year 1'!F15&lt;&gt;"", 'Year 1'!F15, "")</f>
        <v>0</v>
      </c>
      <c r="G15" s="20">
        <f xml:space="preserve"> IF('Year 1'!G15&lt;&gt;"", 'Year 1'!G15, "")</f>
        <v>0</v>
      </c>
      <c r="H15" s="21">
        <f xml:space="preserve"> IF('Year 1'!H15&lt;&gt;"", 'Year 1'!H15, "")</f>
        <v>0</v>
      </c>
      <c r="I15" s="27">
        <f t="shared" ref="I15:I16" si="2">$C15*$E15*F15</f>
        <v>0</v>
      </c>
      <c r="J15" s="28">
        <f t="shared" ref="J15:J16" si="3">$C15*$E15*G15</f>
        <v>0</v>
      </c>
      <c r="K15" s="29">
        <f t="shared" ref="K15:K16" si="4">$C15*$E15*H15</f>
        <v>0</v>
      </c>
      <c r="L15" s="30">
        <f t="shared" ref="L15:L16" si="5">SUM(I15:K15)</f>
        <v>0</v>
      </c>
    </row>
    <row r="16" spans="1:21" x14ac:dyDescent="0.3">
      <c r="A16" s="11"/>
      <c r="B16" s="46" t="str">
        <f xml:space="preserve"> IF('Year 1'!B16&lt;&gt;"", 'Year 1'!B16, "")</f>
        <v/>
      </c>
      <c r="C16" s="17">
        <f xml:space="preserve"> IF('Year 1'!C16&lt;&gt;"", 'Year 1'!C16, 0)</f>
        <v>0</v>
      </c>
      <c r="D16" s="18" t="str">
        <f xml:space="preserve"> IF('Year 1'!D16&lt;&gt;"", 'Year 1'!D16, "")</f>
        <v/>
      </c>
      <c r="E16" s="25">
        <f xml:space="preserve"> IF('Year 1'!E16&lt;&gt;"", 'Year 1'!E16, "")</f>
        <v>0</v>
      </c>
      <c r="F16" s="19">
        <f xml:space="preserve"> IF('Year 1'!F16&lt;&gt;"", 'Year 1'!F16, "")</f>
        <v>0</v>
      </c>
      <c r="G16" s="20">
        <f xml:space="preserve"> IF('Year 1'!G16&lt;&gt;"", 'Year 1'!G16, "")</f>
        <v>0</v>
      </c>
      <c r="H16" s="21">
        <f xml:space="preserve"> IF('Year 1'!H16&lt;&gt;"", 'Year 1'!H16, "")</f>
        <v>0</v>
      </c>
      <c r="I16" s="27">
        <f t="shared" si="2"/>
        <v>0</v>
      </c>
      <c r="J16" s="28">
        <f t="shared" si="3"/>
        <v>0</v>
      </c>
      <c r="K16" s="29">
        <f t="shared" si="4"/>
        <v>0</v>
      </c>
      <c r="L16" s="30">
        <f t="shared" si="5"/>
        <v>0</v>
      </c>
    </row>
    <row r="17" spans="1:12" x14ac:dyDescent="0.3">
      <c r="A17" s="11"/>
      <c r="B17" s="46" t="str">
        <f xml:space="preserve"> IF('Year 1'!B17&lt;&gt;"", 'Year 1'!B17, "")</f>
        <v/>
      </c>
      <c r="C17" s="17">
        <f xml:space="preserve"> IF('Year 1'!C17&lt;&gt;"", 'Year 1'!C17, 0)</f>
        <v>0</v>
      </c>
      <c r="D17" s="18" t="str">
        <f xml:space="preserve"> IF('Year 1'!D17&lt;&gt;"", 'Year 1'!D17, "")</f>
        <v/>
      </c>
      <c r="E17" s="25">
        <f xml:space="preserve"> IF('Year 1'!E17&lt;&gt;"", 'Year 1'!E17, "")</f>
        <v>0</v>
      </c>
      <c r="F17" s="19">
        <f xml:space="preserve"> IF('Year 1'!F17&lt;&gt;"", 'Year 1'!F17, "")</f>
        <v>0</v>
      </c>
      <c r="G17" s="20">
        <f xml:space="preserve"> IF('Year 1'!G17&lt;&gt;"", 'Year 1'!G17, "")</f>
        <v>0</v>
      </c>
      <c r="H17" s="21">
        <f xml:space="preserve"> IF('Year 1'!H17&lt;&gt;"", 'Year 1'!H17, "")</f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8" t="s">
        <v>34</v>
      </c>
      <c r="B18" s="119"/>
      <c r="C18" s="50"/>
      <c r="D18" s="50"/>
      <c r="E18" s="51"/>
      <c r="F18" s="52"/>
      <c r="G18" s="52"/>
      <c r="H18" s="52"/>
      <c r="I18" s="53">
        <f>SUM(I8:I17)</f>
        <v>83524</v>
      </c>
      <c r="J18" s="54">
        <f>SUM(J8:J17)</f>
        <v>0</v>
      </c>
      <c r="K18" s="55">
        <f>SUM(K8:K17)</f>
        <v>0</v>
      </c>
      <c r="L18" s="56">
        <f>SUM(L8:L17)</f>
        <v>83524</v>
      </c>
    </row>
    <row r="19" spans="1:12" x14ac:dyDescent="0.3">
      <c r="A19" s="116" t="s">
        <v>35</v>
      </c>
      <c r="B19" s="117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x14ac:dyDescent="0.3">
      <c r="A20" s="11"/>
      <c r="B20" s="45" t="str">
        <f xml:space="preserve"> IF('Year 1'!B20&lt;&gt;"", 'Year 1'!B20, "")</f>
        <v>Bjorn Brooks</v>
      </c>
      <c r="C20" s="17">
        <f xml:space="preserve"> IF('Year 1'!C20&lt;&gt;"", 'Year 1'!C20, 0)</f>
        <v>480</v>
      </c>
      <c r="D20" s="18" t="str">
        <f xml:space="preserve"> IF('Year 1'!D20&lt;&gt;"", 'Year 1'!D20, "")</f>
        <v>Hours</v>
      </c>
      <c r="E20" s="25">
        <f xml:space="preserve"> IF('Year 1'!E20&lt;&gt;"", 'Year 1'!E20, "")</f>
        <v>26.732834999999998</v>
      </c>
      <c r="F20" s="22">
        <f xml:space="preserve"> IF('Year 1'!F20&lt;&gt;"", 'Year 1'!F20, "")</f>
        <v>1</v>
      </c>
      <c r="G20" s="20">
        <f xml:space="preserve"> IF('Year 1'!G20&lt;&gt;"", 'Year 1'!G20, "")</f>
        <v>0</v>
      </c>
      <c r="H20" s="23">
        <f xml:space="preserve"> IF('Year 1'!H20&lt;&gt;"", 'Year 1'!H20, "")</f>
        <v>0</v>
      </c>
      <c r="I20" s="31">
        <f t="shared" ref="I20:K29" si="6">$C20*$E20*F20</f>
        <v>12831.760799999998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12831.760799999998</v>
      </c>
    </row>
    <row r="21" spans="1:12" x14ac:dyDescent="0.3">
      <c r="A21" s="11"/>
      <c r="B21" s="45" t="str">
        <f xml:space="preserve"> IF('Year 1'!B21&lt;&gt;"", 'Year 1'!B21, "")</f>
        <v>Amy Jordan</v>
      </c>
      <c r="C21" s="17">
        <f xml:space="preserve"> IF('Year 1'!C21&lt;&gt;"", 'Year 1'!C21, 0)</f>
        <v>320</v>
      </c>
      <c r="D21" s="18" t="str">
        <f xml:space="preserve"> IF('Year 1'!D21&lt;&gt;"", 'Year 1'!D21, "")</f>
        <v>Hours</v>
      </c>
      <c r="E21" s="25">
        <f xml:space="preserve"> IF('Year 1'!E21&lt;&gt;"", 'Year 1'!E21, "")</f>
        <v>26.732834999999998</v>
      </c>
      <c r="F21" s="22">
        <f xml:space="preserve"> IF('Year 1'!F21&lt;&gt;"", 'Year 1'!F21, "")</f>
        <v>1</v>
      </c>
      <c r="G21" s="20">
        <f xml:space="preserve"> IF('Year 1'!G21&lt;&gt;"", 'Year 1'!G21, "")</f>
        <v>0</v>
      </c>
      <c r="H21" s="23">
        <f xml:space="preserve"> IF('Year 1'!H21&lt;&gt;"", 'Year 1'!H21, "")</f>
        <v>0</v>
      </c>
      <c r="I21" s="31">
        <f t="shared" si="6"/>
        <v>8554.5072</v>
      </c>
      <c r="J21" s="28">
        <f t="shared" si="6"/>
        <v>0</v>
      </c>
      <c r="K21" s="29">
        <f t="shared" si="6"/>
        <v>0</v>
      </c>
      <c r="L21" s="30">
        <f t="shared" si="7"/>
        <v>8554.5072</v>
      </c>
    </row>
    <row r="22" spans="1:12" x14ac:dyDescent="0.3">
      <c r="A22" s="11"/>
      <c r="B22" s="45" t="str">
        <f xml:space="preserve"> IF('Year 1'!B22&lt;&gt;"", 'Year 1'!B22, "")</f>
        <v>Carl Talsma</v>
      </c>
      <c r="C22" s="17">
        <f xml:space="preserve"> IF('Year 1'!C22&lt;&gt;"", 'Year 1'!C22, 0)</f>
        <v>320</v>
      </c>
      <c r="D22" s="18" t="str">
        <f xml:space="preserve"> IF('Year 1'!D22&lt;&gt;"", 'Year 1'!D22, "")</f>
        <v>Hours</v>
      </c>
      <c r="E22" s="25">
        <f xml:space="preserve"> IF('Year 1'!E22&lt;&gt;"", 'Year 1'!E22, "")</f>
        <v>21.003516000000001</v>
      </c>
      <c r="F22" s="22">
        <f xml:space="preserve"> IF('Year 1'!F22&lt;&gt;"", 'Year 1'!F22, "")</f>
        <v>1</v>
      </c>
      <c r="G22" s="20">
        <f xml:space="preserve"> IF('Year 1'!G22&lt;&gt;"", 'Year 1'!G22, "")</f>
        <v>0</v>
      </c>
      <c r="H22" s="23">
        <f xml:space="preserve"> IF('Year 1'!H22&lt;&gt;"", 'Year 1'!H22, "")</f>
        <v>0</v>
      </c>
      <c r="I22" s="31">
        <f t="shared" si="6"/>
        <v>6721.1251200000006</v>
      </c>
      <c r="J22" s="28">
        <f t="shared" si="6"/>
        <v>0</v>
      </c>
      <c r="K22" s="29">
        <f t="shared" si="6"/>
        <v>0</v>
      </c>
      <c r="L22" s="30">
        <f t="shared" si="7"/>
        <v>6721.1251200000006</v>
      </c>
    </row>
    <row r="23" spans="1:12" x14ac:dyDescent="0.3">
      <c r="A23" s="11"/>
      <c r="B23" s="45" t="str">
        <f xml:space="preserve"> IF('Year 1'!B23&lt;&gt;"", 'Year 1'!B23, "")</f>
        <v>Richard Middleton</v>
      </c>
      <c r="C23" s="17">
        <f xml:space="preserve"> IF('Year 1'!C23&lt;&gt;"", 'Year 1'!C23, 0)</f>
        <v>80</v>
      </c>
      <c r="D23" s="18" t="str">
        <f xml:space="preserve"> IF('Year 1'!D23&lt;&gt;"", 'Year 1'!D23, "")</f>
        <v>Hours</v>
      </c>
      <c r="E23" s="25">
        <f xml:space="preserve"> IF('Year 1'!E23&lt;&gt;"", 'Year 1'!E23, "")</f>
        <v>43.916805000000004</v>
      </c>
      <c r="F23" s="22">
        <f xml:space="preserve"> IF('Year 1'!F23&lt;&gt;"", 'Year 1'!F23, "")</f>
        <v>1</v>
      </c>
      <c r="G23" s="20">
        <f xml:space="preserve"> IF('Year 1'!G23&lt;&gt;"", 'Year 1'!G23, "")</f>
        <v>0</v>
      </c>
      <c r="H23" s="23">
        <f xml:space="preserve"> IF('Year 1'!H23&lt;&gt;"", 'Year 1'!H23, "")</f>
        <v>0</v>
      </c>
      <c r="I23" s="31">
        <f t="shared" si="6"/>
        <v>3513.3444000000004</v>
      </c>
      <c r="J23" s="28">
        <f>$C23*$E23*G23</f>
        <v>0</v>
      </c>
      <c r="K23" s="29">
        <f t="shared" si="6"/>
        <v>0</v>
      </c>
      <c r="L23" s="30">
        <f t="shared" si="7"/>
        <v>3513.3444000000004</v>
      </c>
    </row>
    <row r="24" spans="1:12" x14ac:dyDescent="0.3">
      <c r="A24" s="11"/>
      <c r="B24" s="45" t="str">
        <f xml:space="preserve"> IF('Year 1'!B24&lt;&gt;"", 'Year 1'!B24, "")</f>
        <v>Monica Hernandez-Lara</v>
      </c>
      <c r="C24" s="17">
        <f xml:space="preserve"> IF('Year 1'!C24&lt;&gt;"", 'Year 1'!C24, 0)</f>
        <v>80</v>
      </c>
      <c r="D24" s="18" t="str">
        <f xml:space="preserve"> IF('Year 1'!D24&lt;&gt;"", 'Year 1'!D24, "")</f>
        <v>Hours</v>
      </c>
      <c r="E24" s="25">
        <f xml:space="preserve"> IF('Year 1'!E24&lt;&gt;"", 'Year 1'!E24, "")</f>
        <v>21.003516000000001</v>
      </c>
      <c r="F24" s="22">
        <f xml:space="preserve"> IF('Year 1'!F24&lt;&gt;"", 'Year 1'!F24, "")</f>
        <v>1</v>
      </c>
      <c r="G24" s="20">
        <f xml:space="preserve"> IF('Year 1'!G24&lt;&gt;"", 'Year 1'!G24, "")</f>
        <v>0</v>
      </c>
      <c r="H24" s="23">
        <f xml:space="preserve"> IF('Year 1'!H24&lt;&gt;"", 'Year 1'!H24, "")</f>
        <v>0</v>
      </c>
      <c r="I24" s="31">
        <f t="shared" si="6"/>
        <v>1680.2812800000002</v>
      </c>
      <c r="J24" s="28">
        <f t="shared" si="6"/>
        <v>0</v>
      </c>
      <c r="K24" s="29">
        <f t="shared" si="6"/>
        <v>0</v>
      </c>
      <c r="L24" s="30">
        <f t="shared" si="7"/>
        <v>1680.2812800000002</v>
      </c>
    </row>
    <row r="25" spans="1:12" x14ac:dyDescent="0.3">
      <c r="A25" s="11"/>
      <c r="B25" s="45" t="str">
        <f xml:space="preserve"> IF('Year 1'!B25&lt;&gt;"", 'Year 1'!B25, "")</f>
        <v>Eric Schroeder</v>
      </c>
      <c r="C25" s="17">
        <f xml:space="preserve"> IF('Year 1'!C25&lt;&gt;"", 'Year 1'!C25, 0)</f>
        <v>80</v>
      </c>
      <c r="D25" s="18" t="str">
        <f xml:space="preserve"> IF('Year 1'!D25&lt;&gt;"", 'Year 1'!D25, "")</f>
        <v>Hours</v>
      </c>
      <c r="E25" s="25">
        <f xml:space="preserve"> IF('Year 1'!E25&lt;&gt;"", 'Year 1'!E25, "")</f>
        <v>19.093743</v>
      </c>
      <c r="F25" s="22">
        <f xml:space="preserve"> IF('Year 1'!F25&lt;&gt;"", 'Year 1'!F25, "")</f>
        <v>0</v>
      </c>
      <c r="G25" s="20">
        <f xml:space="preserve"> IF('Year 1'!G25&lt;&gt;"", 'Year 1'!G25, "")</f>
        <v>0</v>
      </c>
      <c r="H25" s="23">
        <f xml:space="preserve"> IF('Year 1'!H25&lt;&gt;"", 'Year 1'!H25, "")</f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 t="str">
        <f xml:space="preserve"> IF('Year 1'!B26&lt;&gt;"", 'Year 1'!B26, "")</f>
        <v/>
      </c>
      <c r="C26" s="17">
        <f xml:space="preserve"> IF('Year 1'!C26&lt;&gt;"", 'Year 1'!C26, 0)</f>
        <v>0</v>
      </c>
      <c r="D26" s="18">
        <f xml:space="preserve"> IF('Year 1'!D26&lt;&gt;"", 'Year 1'!D26, "")</f>
        <v>0</v>
      </c>
      <c r="E26" s="25">
        <f xml:space="preserve"> IF('Year 1'!E26&lt;&gt;"", 'Year 1'!E26, "")</f>
        <v>0</v>
      </c>
      <c r="F26" s="22">
        <f xml:space="preserve"> IF('Year 1'!F26&lt;&gt;"", 'Year 1'!F26, "")</f>
        <v>0</v>
      </c>
      <c r="G26" s="20">
        <f xml:space="preserve"> IF('Year 1'!G26&lt;&gt;"", 'Year 1'!G26, "")</f>
        <v>0</v>
      </c>
      <c r="H26" s="23">
        <f xml:space="preserve"> IF('Year 1'!H26&lt;&gt;"", 'Year 1'!H26, "")</f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 t="str">
        <f xml:space="preserve"> IF('Year 1'!B27&lt;&gt;"", 'Year 1'!B27, "")</f>
        <v/>
      </c>
      <c r="C27" s="17">
        <f xml:space="preserve"> IF('Year 1'!C27&lt;&gt;"", 'Year 1'!C27, 0)</f>
        <v>0</v>
      </c>
      <c r="D27" s="18">
        <f xml:space="preserve"> IF('Year 1'!D27&lt;&gt;"", 'Year 1'!D27, "")</f>
        <v>0</v>
      </c>
      <c r="E27" s="25">
        <f xml:space="preserve"> IF('Year 1'!E27&lt;&gt;"", 'Year 1'!E27, "")</f>
        <v>0</v>
      </c>
      <c r="F27" s="22">
        <f xml:space="preserve"> IF('Year 1'!F27&lt;&gt;"", 'Year 1'!F27, "")</f>
        <v>0</v>
      </c>
      <c r="G27" s="20">
        <f xml:space="preserve"> IF('Year 1'!G27&lt;&gt;"", 'Year 1'!G27, "")</f>
        <v>0</v>
      </c>
      <c r="H27" s="23">
        <f xml:space="preserve"> IF('Year 1'!H27&lt;&gt;"", 'Year 1'!H27, "")</f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 t="str">
        <f xml:space="preserve"> IF('Year 1'!B28&lt;&gt;"", 'Year 1'!B28, "")</f>
        <v/>
      </c>
      <c r="C28" s="17">
        <f xml:space="preserve"> IF('Year 1'!C28&lt;&gt;"", 'Year 1'!C28, 0)</f>
        <v>0</v>
      </c>
      <c r="D28" s="18">
        <f xml:space="preserve"> IF('Year 1'!D28&lt;&gt;"", 'Year 1'!D28, "")</f>
        <v>0</v>
      </c>
      <c r="E28" s="25">
        <f xml:space="preserve"> IF('Year 1'!E28&lt;&gt;"", 'Year 1'!E28, "")</f>
        <v>0</v>
      </c>
      <c r="F28" s="22">
        <f xml:space="preserve"> IF('Year 1'!F28&lt;&gt;"", 'Year 1'!F28, "")</f>
        <v>0</v>
      </c>
      <c r="G28" s="20">
        <f xml:space="preserve"> IF('Year 1'!G28&lt;&gt;"", 'Year 1'!G28, "")</f>
        <v>0</v>
      </c>
      <c r="H28" s="23">
        <f xml:space="preserve"> IF('Year 1'!H28&lt;&gt;"", 'Year 1'!H28, "")</f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 t="str">
        <f xml:space="preserve"> IF('Year 1'!B29&lt;&gt;"", 'Year 1'!B29, "")</f>
        <v/>
      </c>
      <c r="C29" s="17">
        <f xml:space="preserve"> IF('Year 1'!C29&lt;&gt;"", 'Year 1'!C29, 0)</f>
        <v>0</v>
      </c>
      <c r="D29" s="18">
        <f xml:space="preserve"> IF('Year 1'!D29&lt;&gt;"", 'Year 1'!D29, "")</f>
        <v>0</v>
      </c>
      <c r="E29" s="25">
        <f xml:space="preserve"> IF('Year 1'!E29&lt;&gt;"", 'Year 1'!E29, "")</f>
        <v>0</v>
      </c>
      <c r="F29" s="22">
        <f xml:space="preserve"> IF('Year 1'!F29&lt;&gt;"", 'Year 1'!F29, "")</f>
        <v>0</v>
      </c>
      <c r="G29" s="20">
        <f xml:space="preserve"> IF('Year 1'!G29&lt;&gt;"", 'Year 1'!G29, "")</f>
        <v>0</v>
      </c>
      <c r="H29" s="23">
        <f xml:space="preserve"> IF('Year 1'!H29&lt;&gt;"", 'Year 1'!H29, "")</f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36</v>
      </c>
      <c r="B30" s="119"/>
      <c r="C30" s="50"/>
      <c r="D30" s="50"/>
      <c r="E30" s="62"/>
      <c r="F30" s="52"/>
      <c r="G30" s="52"/>
      <c r="H30" s="52"/>
      <c r="I30" s="53">
        <f>SUM(I20:I29)</f>
        <v>33301.018799999998</v>
      </c>
      <c r="J30" s="54">
        <f>SUM(J20:J29)</f>
        <v>0</v>
      </c>
      <c r="K30" s="55">
        <f>SUM(K20:K29)</f>
        <v>0</v>
      </c>
      <c r="L30" s="56">
        <f>SUM(L20:L29)</f>
        <v>33301.018799999998</v>
      </c>
    </row>
    <row r="31" spans="1:12" x14ac:dyDescent="0.3">
      <c r="A31" s="116" t="s">
        <v>37</v>
      </c>
      <c r="B31" s="117"/>
      <c r="C31" s="57"/>
      <c r="D31" s="57"/>
      <c r="E31" s="58"/>
      <c r="F31" s="59"/>
      <c r="G31" s="59"/>
      <c r="H31" s="59"/>
      <c r="I31" s="60"/>
      <c r="J31" s="60"/>
      <c r="K31" s="60"/>
      <c r="L31" s="61"/>
    </row>
    <row r="32" spans="1:12" x14ac:dyDescent="0.3">
      <c r="A32" s="11"/>
      <c r="B32" s="46"/>
      <c r="C32" s="17"/>
      <c r="D32" s="18" t="s">
        <v>25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27</v>
      </c>
      <c r="E33" s="26">
        <v>0</v>
      </c>
      <c r="F33" s="19">
        <v>0</v>
      </c>
      <c r="G33" s="20">
        <v>0</v>
      </c>
      <c r="H33" s="23">
        <v>0</v>
      </c>
      <c r="I33" s="31">
        <f t="shared" si="12"/>
        <v>0</v>
      </c>
      <c r="J33" s="28">
        <f t="shared" si="12"/>
        <v>0</v>
      </c>
      <c r="K33" s="29">
        <f t="shared" si="12"/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2"/>
        <v>0</v>
      </c>
      <c r="J34" s="28">
        <f t="shared" si="12"/>
        <v>0</v>
      </c>
      <c r="K34" s="29">
        <f t="shared" si="12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ref="I35:I39" si="14">$C35*$E35*F35</f>
        <v>0</v>
      </c>
      <c r="J35" s="28">
        <f t="shared" ref="J35:J39" si="15">$C35*$E35*G35</f>
        <v>0</v>
      </c>
      <c r="K35" s="29">
        <f t="shared" ref="K35:K39" si="16">$C35*$E35*H35</f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1">
        <v>0</v>
      </c>
      <c r="I38" s="31">
        <f t="shared" si="14"/>
        <v>0</v>
      </c>
      <c r="J38" s="28">
        <f t="shared" si="15"/>
        <v>0</v>
      </c>
      <c r="K38" s="29">
        <f t="shared" si="16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4"/>
        <v>0</v>
      </c>
      <c r="J39" s="28">
        <f t="shared" si="15"/>
        <v>0</v>
      </c>
      <c r="K39" s="29">
        <f t="shared" si="16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8" t="s">
        <v>38</v>
      </c>
      <c r="B42" s="119"/>
      <c r="C42" s="50"/>
      <c r="D42" s="50"/>
      <c r="E42" s="62"/>
      <c r="F42" s="52"/>
      <c r="G42" s="52"/>
      <c r="H42" s="52"/>
      <c r="I42" s="53">
        <f>SUM(I32:I41)</f>
        <v>0</v>
      </c>
      <c r="J42" s="54">
        <f>SUM(J32:J41)</f>
        <v>0</v>
      </c>
      <c r="K42" s="55">
        <f>SUM(K32:K41)</f>
        <v>0</v>
      </c>
      <c r="L42" s="56">
        <f>SUM(L32:L41)</f>
        <v>0</v>
      </c>
    </row>
    <row r="43" spans="1:12" x14ac:dyDescent="0.3">
      <c r="A43" s="63" t="s">
        <v>39</v>
      </c>
      <c r="B43" s="64"/>
      <c r="C43" s="57"/>
      <c r="D43" s="57"/>
      <c r="E43" s="58"/>
      <c r="F43" s="59"/>
      <c r="G43" s="59"/>
      <c r="H43" s="59"/>
      <c r="I43" s="60"/>
      <c r="J43" s="60"/>
      <c r="K43" s="60"/>
      <c r="L43" s="61"/>
    </row>
    <row r="44" spans="1:12" ht="31.2" x14ac:dyDescent="0.3">
      <c r="A44" s="11"/>
      <c r="B44" s="46" t="s">
        <v>40</v>
      </c>
      <c r="C44" s="17">
        <v>1</v>
      </c>
      <c r="D44" s="18" t="s">
        <v>25</v>
      </c>
      <c r="E44" s="26">
        <v>5000</v>
      </c>
      <c r="F44" s="19">
        <v>1</v>
      </c>
      <c r="G44" s="20">
        <v>0</v>
      </c>
      <c r="H44" s="23">
        <v>0</v>
      </c>
      <c r="I44" s="31">
        <f t="shared" ref="I44:K53" si="17">$C44*$E44*F44</f>
        <v>5000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5000</v>
      </c>
    </row>
    <row r="45" spans="1:12" x14ac:dyDescent="0.3">
      <c r="A45" s="11"/>
      <c r="B45" s="46" t="s">
        <v>41</v>
      </c>
      <c r="C45" s="17">
        <v>1</v>
      </c>
      <c r="D45" s="18" t="s">
        <v>25</v>
      </c>
      <c r="E45" s="26">
        <v>5000</v>
      </c>
      <c r="F45" s="19">
        <v>1</v>
      </c>
      <c r="G45" s="20">
        <v>0</v>
      </c>
      <c r="H45" s="23">
        <v>0</v>
      </c>
      <c r="I45" s="31">
        <f t="shared" si="17"/>
        <v>5000</v>
      </c>
      <c r="J45" s="28">
        <f t="shared" si="17"/>
        <v>0</v>
      </c>
      <c r="K45" s="29">
        <f t="shared" si="17"/>
        <v>0</v>
      </c>
      <c r="L45" s="30">
        <f t="shared" si="18"/>
        <v>5000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3">
        <v>0</v>
      </c>
      <c r="I46" s="31">
        <f t="shared" ref="I46:I51" si="19">$C46*$E46*F46</f>
        <v>0</v>
      </c>
      <c r="J46" s="28">
        <f t="shared" ref="J46:J51" si="20">$C46*$E46*G46</f>
        <v>0</v>
      </c>
      <c r="K46" s="29">
        <f t="shared" ref="K46:K51" si="21">$C46*$E46*H46</f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si="19"/>
        <v>0</v>
      </c>
      <c r="J47" s="28">
        <f t="shared" si="20"/>
        <v>0</v>
      </c>
      <c r="K47" s="29">
        <f t="shared" si="21"/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3">
        <v>0</v>
      </c>
      <c r="I48" s="31">
        <f t="shared" si="19"/>
        <v>0</v>
      </c>
      <c r="J48" s="28">
        <f t="shared" si="20"/>
        <v>0</v>
      </c>
      <c r="K48" s="29">
        <f t="shared" si="21"/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19"/>
        <v>0</v>
      </c>
      <c r="J49" s="28">
        <f t="shared" si="20"/>
        <v>0</v>
      </c>
      <c r="K49" s="29">
        <f t="shared" si="21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3">
        <v>0</v>
      </c>
      <c r="I50" s="31">
        <f t="shared" si="19"/>
        <v>0</v>
      </c>
      <c r="J50" s="28">
        <f t="shared" si="20"/>
        <v>0</v>
      </c>
      <c r="K50" s="29">
        <f t="shared" si="21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19"/>
        <v>0</v>
      </c>
      <c r="J51" s="28">
        <f t="shared" si="20"/>
        <v>0</v>
      </c>
      <c r="K51" s="29">
        <f t="shared" si="21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8" t="s">
        <v>42</v>
      </c>
      <c r="B54" s="119"/>
      <c r="C54" s="50"/>
      <c r="D54" s="50"/>
      <c r="E54" s="62"/>
      <c r="F54" s="52"/>
      <c r="G54" s="52"/>
      <c r="H54" s="52"/>
      <c r="I54" s="53">
        <f>SUM(I44:I53)</f>
        <v>10000</v>
      </c>
      <c r="J54" s="54">
        <f>SUM(J44:J53)</f>
        <v>0</v>
      </c>
      <c r="K54" s="55">
        <f>SUM(K44:K53)</f>
        <v>0</v>
      </c>
      <c r="L54" s="56">
        <f>SUM(L44:L53)</f>
        <v>10000</v>
      </c>
    </row>
    <row r="55" spans="1:12" x14ac:dyDescent="0.3">
      <c r="A55" s="116" t="s">
        <v>43</v>
      </c>
      <c r="B55" s="117"/>
      <c r="C55" s="57"/>
      <c r="D55" s="57"/>
      <c r="E55" s="58"/>
      <c r="F55" s="59"/>
      <c r="G55" s="59"/>
      <c r="H55" s="59"/>
      <c r="I55" s="60"/>
      <c r="J55" s="60"/>
      <c r="K55" s="60"/>
      <c r="L55" s="61"/>
    </row>
    <row r="56" spans="1:12" x14ac:dyDescent="0.3">
      <c r="A56" s="11"/>
      <c r="B56" s="46"/>
      <c r="C56" s="17"/>
      <c r="D56" s="18" t="s">
        <v>25</v>
      </c>
      <c r="E56" s="26">
        <v>0</v>
      </c>
      <c r="F56" s="19">
        <v>0</v>
      </c>
      <c r="G56" s="20">
        <v>0</v>
      </c>
      <c r="H56" s="23">
        <v>0</v>
      </c>
      <c r="I56" s="31">
        <f t="shared" ref="I56:K65" si="22">$C56*$E56*F56</f>
        <v>0</v>
      </c>
      <c r="J56" s="28">
        <f t="shared" si="22"/>
        <v>0</v>
      </c>
      <c r="K56" s="29">
        <f t="shared" si="22"/>
        <v>0</v>
      </c>
      <c r="L56" s="30">
        <f t="shared" ref="L56:L65" si="23">SUM(I56:K56)</f>
        <v>0</v>
      </c>
    </row>
    <row r="57" spans="1:12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si="22"/>
        <v>0</v>
      </c>
      <c r="J57" s="28">
        <f t="shared" si="22"/>
        <v>0</v>
      </c>
      <c r="K57" s="29">
        <f t="shared" si="22"/>
        <v>0</v>
      </c>
      <c r="L57" s="30">
        <f t="shared" si="23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2"/>
        <v>0</v>
      </c>
      <c r="J58" s="28">
        <f t="shared" si="22"/>
        <v>0</v>
      </c>
      <c r="K58" s="29">
        <f t="shared" si="22"/>
        <v>0</v>
      </c>
      <c r="L58" s="30">
        <f t="shared" si="23"/>
        <v>0</v>
      </c>
    </row>
    <row r="59" spans="1:12" ht="15.75" customHeight="1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3">
        <v>0</v>
      </c>
      <c r="I59" s="31">
        <f t="shared" ref="I59:I63" si="24">$C59*$E59*F59</f>
        <v>0</v>
      </c>
      <c r="J59" s="28">
        <f t="shared" ref="J59:J63" si="25">$C59*$E59*G59</f>
        <v>0</v>
      </c>
      <c r="K59" s="29">
        <f t="shared" ref="K59:K63" si="26">$C59*$E59*H59</f>
        <v>0</v>
      </c>
      <c r="L59" s="30">
        <f t="shared" si="23"/>
        <v>0</v>
      </c>
    </row>
    <row r="60" spans="1:12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1">
        <v>0</v>
      </c>
      <c r="I60" s="31">
        <f t="shared" si="24"/>
        <v>0</v>
      </c>
      <c r="J60" s="28">
        <f t="shared" si="25"/>
        <v>0</v>
      </c>
      <c r="K60" s="29">
        <f t="shared" si="26"/>
        <v>0</v>
      </c>
      <c r="L60" s="30">
        <f t="shared" si="23"/>
        <v>0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24"/>
        <v>0</v>
      </c>
      <c r="J61" s="28">
        <f t="shared" si="25"/>
        <v>0</v>
      </c>
      <c r="K61" s="29">
        <f t="shared" si="26"/>
        <v>0</v>
      </c>
      <c r="L61" s="30">
        <f t="shared" si="23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24"/>
        <v>0</v>
      </c>
      <c r="J62" s="28">
        <f t="shared" si="25"/>
        <v>0</v>
      </c>
      <c r="K62" s="29">
        <f t="shared" si="26"/>
        <v>0</v>
      </c>
      <c r="L62" s="30">
        <f t="shared" si="23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4"/>
        <v>0</v>
      </c>
      <c r="J63" s="28">
        <f t="shared" si="25"/>
        <v>0</v>
      </c>
      <c r="K63" s="29">
        <f t="shared" si="26"/>
        <v>0</v>
      </c>
      <c r="L63" s="30">
        <f t="shared" si="23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2"/>
        <v>0</v>
      </c>
      <c r="J64" s="28">
        <f t="shared" si="22"/>
        <v>0</v>
      </c>
      <c r="K64" s="29">
        <f t="shared" si="22"/>
        <v>0</v>
      </c>
      <c r="L64" s="30">
        <f t="shared" si="23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2"/>
        <v>0</v>
      </c>
      <c r="J65" s="28">
        <f t="shared" si="22"/>
        <v>0</v>
      </c>
      <c r="K65" s="29">
        <f t="shared" si="22"/>
        <v>0</v>
      </c>
      <c r="L65" s="30">
        <f t="shared" si="23"/>
        <v>0</v>
      </c>
    </row>
    <row r="66" spans="1:12" ht="16.2" thickBot="1" x14ac:dyDescent="0.35">
      <c r="A66" s="118" t="s">
        <v>44</v>
      </c>
      <c r="B66" s="119"/>
      <c r="C66" s="50"/>
      <c r="D66" s="50"/>
      <c r="E66" s="62"/>
      <c r="F66" s="52"/>
      <c r="G66" s="52"/>
      <c r="H66" s="52"/>
      <c r="I66" s="53">
        <f>SUM(I56:I65)</f>
        <v>0</v>
      </c>
      <c r="J66" s="54">
        <f>SUM(J56:J65)</f>
        <v>0</v>
      </c>
      <c r="K66" s="55">
        <f>SUM(K56:K65)</f>
        <v>0</v>
      </c>
      <c r="L66" s="56">
        <f>SUM(L56:L65)</f>
        <v>0</v>
      </c>
    </row>
    <row r="67" spans="1:12" x14ac:dyDescent="0.3">
      <c r="A67" s="116" t="s">
        <v>45</v>
      </c>
      <c r="B67" s="117"/>
      <c r="C67" s="57"/>
      <c r="D67" s="57"/>
      <c r="E67" s="58"/>
      <c r="F67" s="59"/>
      <c r="G67" s="59"/>
      <c r="H67" s="59"/>
      <c r="I67" s="60"/>
      <c r="J67" s="60"/>
      <c r="K67" s="60"/>
      <c r="L67" s="61"/>
    </row>
    <row r="68" spans="1:12" x14ac:dyDescent="0.3">
      <c r="A68" s="11"/>
      <c r="B68" s="46"/>
      <c r="C68" s="17"/>
      <c r="D68" s="18" t="s">
        <v>25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7">$C68*$E68*F68</f>
        <v>0</v>
      </c>
      <c r="J68" s="28">
        <f t="shared" si="27"/>
        <v>0</v>
      </c>
      <c r="K68" s="29">
        <f t="shared" si="27"/>
        <v>0</v>
      </c>
      <c r="L68" s="30">
        <f t="shared" ref="L68:L77" si="28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2" si="29">$C69*$E69*F69</f>
        <v>0</v>
      </c>
      <c r="J69" s="28">
        <f t="shared" ref="J69:J72" si="30">$C69*$E69*G69</f>
        <v>0</v>
      </c>
      <c r="K69" s="29">
        <f t="shared" ref="K69:K72" si="31">$C69*$E69*H69</f>
        <v>0</v>
      </c>
      <c r="L69" s="30">
        <f t="shared" si="28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9"/>
        <v>0</v>
      </c>
      <c r="J70" s="28">
        <f t="shared" si="30"/>
        <v>0</v>
      </c>
      <c r="K70" s="29">
        <f t="shared" si="31"/>
        <v>0</v>
      </c>
      <c r="L70" s="30">
        <f t="shared" si="28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9"/>
        <v>0</v>
      </c>
      <c r="J71" s="28">
        <f t="shared" si="30"/>
        <v>0</v>
      </c>
      <c r="K71" s="29">
        <f t="shared" si="31"/>
        <v>0</v>
      </c>
      <c r="L71" s="30">
        <f t="shared" si="28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9"/>
        <v>0</v>
      </c>
      <c r="J72" s="28">
        <f t="shared" si="30"/>
        <v>0</v>
      </c>
      <c r="K72" s="29">
        <f t="shared" si="31"/>
        <v>0</v>
      </c>
      <c r="L72" s="30">
        <f t="shared" si="28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27"/>
        <v>0</v>
      </c>
      <c r="J73" s="28">
        <f t="shared" si="27"/>
        <v>0</v>
      </c>
      <c r="K73" s="29">
        <f t="shared" si="27"/>
        <v>0</v>
      </c>
      <c r="L73" s="30">
        <f t="shared" si="28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27"/>
        <v>0</v>
      </c>
      <c r="J74" s="28">
        <f t="shared" si="27"/>
        <v>0</v>
      </c>
      <c r="K74" s="29">
        <f t="shared" si="27"/>
        <v>0</v>
      </c>
      <c r="L74" s="30">
        <f t="shared" si="28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27"/>
        <v>0</v>
      </c>
      <c r="J75" s="28">
        <f t="shared" si="27"/>
        <v>0</v>
      </c>
      <c r="K75" s="29">
        <f t="shared" si="27"/>
        <v>0</v>
      </c>
      <c r="L75" s="30">
        <f t="shared" si="28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ref="I76" si="32">$C76*$E76*F76</f>
        <v>0</v>
      </c>
      <c r="J76" s="28">
        <f t="shared" ref="J76" si="33">$C76*$E76*G76</f>
        <v>0</v>
      </c>
      <c r="K76" s="29">
        <f t="shared" ref="K76" si="34">$C76*$E76*H76</f>
        <v>0</v>
      </c>
      <c r="L76" s="30">
        <f t="shared" si="28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7"/>
        <v>0</v>
      </c>
      <c r="J77" s="28">
        <f t="shared" si="27"/>
        <v>0</v>
      </c>
      <c r="K77" s="29">
        <f t="shared" si="27"/>
        <v>0</v>
      </c>
      <c r="L77" s="30">
        <f t="shared" si="28"/>
        <v>0</v>
      </c>
    </row>
    <row r="78" spans="1:12" ht="16.2" thickBot="1" x14ac:dyDescent="0.35">
      <c r="A78" s="118" t="s">
        <v>46</v>
      </c>
      <c r="B78" s="119"/>
      <c r="C78" s="50"/>
      <c r="D78" s="50"/>
      <c r="E78" s="62"/>
      <c r="F78" s="52"/>
      <c r="G78" s="52"/>
      <c r="H78" s="52"/>
      <c r="I78" s="53">
        <f>SUM(I68:I77)</f>
        <v>0</v>
      </c>
      <c r="J78" s="54">
        <f>SUM(J68:J77)</f>
        <v>0</v>
      </c>
      <c r="K78" s="55">
        <f>SUM(K68:K77)</f>
        <v>0</v>
      </c>
      <c r="L78" s="56">
        <f>SUM(L68:L77)</f>
        <v>0</v>
      </c>
    </row>
    <row r="79" spans="1:12" x14ac:dyDescent="0.3">
      <c r="A79" s="63" t="s">
        <v>47</v>
      </c>
      <c r="B79" s="64"/>
      <c r="C79" s="57"/>
      <c r="D79" s="57"/>
      <c r="E79" s="58"/>
      <c r="F79" s="59"/>
      <c r="G79" s="59"/>
      <c r="H79" s="59"/>
      <c r="I79" s="60"/>
      <c r="J79" s="60"/>
      <c r="K79" s="60"/>
      <c r="L79" s="61"/>
    </row>
    <row r="80" spans="1:12" x14ac:dyDescent="0.3">
      <c r="A80" s="11"/>
      <c r="B80" s="46" t="s">
        <v>58</v>
      </c>
      <c r="C80" s="17">
        <v>1</v>
      </c>
      <c r="D80" s="18" t="s">
        <v>25</v>
      </c>
      <c r="E80" s="26">
        <v>4000</v>
      </c>
      <c r="F80" s="19">
        <v>1</v>
      </c>
      <c r="G80" s="20">
        <v>0</v>
      </c>
      <c r="H80" s="23">
        <v>0</v>
      </c>
      <c r="I80" s="31">
        <f t="shared" ref="I80:K89" si="35">$C80*$E80*F80</f>
        <v>4000</v>
      </c>
      <c r="J80" s="28">
        <f t="shared" si="35"/>
        <v>0</v>
      </c>
      <c r="K80" s="29">
        <f t="shared" si="35"/>
        <v>0</v>
      </c>
      <c r="L80" s="30">
        <f t="shared" ref="L80:L90" si="36">SUM(I80:K80)</f>
        <v>4000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5"/>
        <v>0</v>
      </c>
      <c r="J81" s="28">
        <f t="shared" si="35"/>
        <v>0</v>
      </c>
      <c r="K81" s="29">
        <f t="shared" si="35"/>
        <v>0</v>
      </c>
      <c r="L81" s="30">
        <f t="shared" si="36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5"/>
        <v>0</v>
      </c>
      <c r="J82" s="28">
        <f t="shared" si="35"/>
        <v>0</v>
      </c>
      <c r="K82" s="29">
        <f t="shared" si="35"/>
        <v>0</v>
      </c>
      <c r="L82" s="30">
        <f t="shared" si="36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5"/>
        <v>0</v>
      </c>
      <c r="J83" s="28">
        <f t="shared" si="35"/>
        <v>0</v>
      </c>
      <c r="K83" s="29">
        <f t="shared" si="35"/>
        <v>0</v>
      </c>
      <c r="L83" s="30">
        <f t="shared" si="36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5"/>
        <v>0</v>
      </c>
      <c r="J84" s="28">
        <f t="shared" si="35"/>
        <v>0</v>
      </c>
      <c r="K84" s="29">
        <f t="shared" si="35"/>
        <v>0</v>
      </c>
      <c r="L84" s="30">
        <f t="shared" si="36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5"/>
        <v>0</v>
      </c>
      <c r="J85" s="28">
        <f t="shared" si="35"/>
        <v>0</v>
      </c>
      <c r="K85" s="29">
        <f t="shared" si="35"/>
        <v>0</v>
      </c>
      <c r="L85" s="30">
        <f t="shared" si="36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5"/>
        <v>0</v>
      </c>
      <c r="J86" s="28">
        <f t="shared" si="35"/>
        <v>0</v>
      </c>
      <c r="K86" s="29">
        <f t="shared" si="35"/>
        <v>0</v>
      </c>
      <c r="L86" s="30">
        <f t="shared" si="36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5"/>
        <v>0</v>
      </c>
      <c r="J87" s="28">
        <f t="shared" si="35"/>
        <v>0</v>
      </c>
      <c r="K87" s="29">
        <f t="shared" si="35"/>
        <v>0</v>
      </c>
      <c r="L87" s="30">
        <f t="shared" si="36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5"/>
        <v>0</v>
      </c>
      <c r="J88" s="28">
        <f t="shared" si="35"/>
        <v>0</v>
      </c>
      <c r="K88" s="29">
        <f t="shared" si="35"/>
        <v>0</v>
      </c>
      <c r="L88" s="30">
        <f t="shared" si="36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5"/>
        <v>0</v>
      </c>
      <c r="J89" s="28">
        <f t="shared" si="35"/>
        <v>0</v>
      </c>
      <c r="K89" s="29">
        <f t="shared" si="35"/>
        <v>0</v>
      </c>
      <c r="L89" s="30">
        <f t="shared" si="36"/>
        <v>0</v>
      </c>
    </row>
    <row r="90" spans="1:12" ht="16.2" thickBot="1" x14ac:dyDescent="0.35">
      <c r="A90" s="120" t="s">
        <v>49</v>
      </c>
      <c r="B90" s="121"/>
      <c r="C90" s="13"/>
      <c r="D90" s="6"/>
      <c r="E90" s="13"/>
      <c r="F90" s="13"/>
      <c r="G90" s="13"/>
      <c r="H90" s="13"/>
      <c r="I90" s="32">
        <f>SUM(I80:I89)</f>
        <v>4000</v>
      </c>
      <c r="J90" s="33">
        <f>SUM(J80:J89)</f>
        <v>0</v>
      </c>
      <c r="K90" s="33">
        <f>SUM(K80:K89)</f>
        <v>0</v>
      </c>
      <c r="L90" s="34">
        <f t="shared" si="36"/>
        <v>4000</v>
      </c>
    </row>
    <row r="91" spans="1:12" ht="30" customHeight="1" thickTop="1" thickBot="1" x14ac:dyDescent="0.4">
      <c r="A91" s="129" t="s">
        <v>59</v>
      </c>
      <c r="B91" s="130"/>
      <c r="C91" s="130"/>
      <c r="D91" s="130"/>
      <c r="E91" s="130"/>
      <c r="F91" s="130"/>
      <c r="G91" s="130"/>
      <c r="H91" s="130"/>
      <c r="I91" s="35">
        <f>I90+I78+I66+I54+I42+I30+I18</f>
        <v>130825.01879999999</v>
      </c>
      <c r="J91" s="36">
        <f>J90+J78+J66+J54+J42+J30+J18</f>
        <v>0</v>
      </c>
      <c r="K91" s="36">
        <f>K90+K78+K66+K54+K42+K30+K18</f>
        <v>0</v>
      </c>
      <c r="L91" s="37">
        <f>L90+L78+L66+L54+L42+L30+L18</f>
        <v>130825.01879999999</v>
      </c>
    </row>
    <row r="92" spans="1:12" ht="30" customHeight="1" x14ac:dyDescent="0.35">
      <c r="A92" s="139" t="s">
        <v>60</v>
      </c>
      <c r="B92" s="140"/>
      <c r="C92" s="140"/>
      <c r="D92" s="140"/>
      <c r="E92" s="140"/>
      <c r="F92" s="140"/>
      <c r="G92" s="140"/>
      <c r="H92" s="24">
        <v>0.15</v>
      </c>
      <c r="I92" s="38">
        <f>(I91-I78)*H92</f>
        <v>19623.752819999998</v>
      </c>
      <c r="J92" s="39"/>
      <c r="K92" s="39"/>
      <c r="L92" s="40">
        <f>SUM(I92)</f>
        <v>19623.752819999998</v>
      </c>
    </row>
    <row r="93" spans="1:12" ht="30" customHeight="1" x14ac:dyDescent="0.35">
      <c r="A93" s="141" t="s">
        <v>61</v>
      </c>
      <c r="B93" s="142"/>
      <c r="C93" s="142"/>
      <c r="D93" s="142"/>
      <c r="E93" s="142"/>
      <c r="F93" s="142"/>
      <c r="G93" s="142"/>
      <c r="H93" s="142"/>
      <c r="I93" s="41">
        <f>I92+I91</f>
        <v>150448.77161999998</v>
      </c>
      <c r="J93" s="41">
        <f>J92+J91</f>
        <v>0</v>
      </c>
      <c r="K93" s="41">
        <f>K92+K91</f>
        <v>0</v>
      </c>
      <c r="L93" s="42">
        <f>L92+L91</f>
        <v>150448.77161999998</v>
      </c>
    </row>
    <row r="94" spans="1:12" ht="30" customHeight="1" thickBot="1" x14ac:dyDescent="0.4">
      <c r="A94" s="142" t="s">
        <v>62</v>
      </c>
      <c r="B94" s="142"/>
      <c r="C94" s="142"/>
      <c r="D94" s="142"/>
      <c r="E94" s="142"/>
      <c r="F94" s="142"/>
      <c r="G94" s="142"/>
      <c r="H94" s="142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43" t="s">
        <v>63</v>
      </c>
      <c r="B95" s="144"/>
      <c r="C95" s="144"/>
      <c r="D95" s="144"/>
      <c r="E95" s="144"/>
      <c r="F95" s="144"/>
      <c r="G95" s="144"/>
      <c r="H95" s="144"/>
      <c r="I95" s="84">
        <f>I93+I94</f>
        <v>150448.77161999998</v>
      </c>
      <c r="J95" s="84">
        <f>J93+J94</f>
        <v>0</v>
      </c>
      <c r="K95" s="84">
        <f>K93+K94</f>
        <v>0</v>
      </c>
      <c r="L95" s="85">
        <f>L93+L94</f>
        <v>150448.77161999998</v>
      </c>
    </row>
    <row r="96" spans="1:12" x14ac:dyDescent="0.3">
      <c r="A96" s="133"/>
      <c r="B96" s="133"/>
    </row>
    <row r="97" spans="1:5" ht="16.2" thickBot="1" x14ac:dyDescent="0.35">
      <c r="A97" s="134"/>
      <c r="B97" s="134"/>
    </row>
    <row r="98" spans="1:5" ht="21" x14ac:dyDescent="0.4">
      <c r="A98" s="112" t="s">
        <v>55</v>
      </c>
      <c r="B98" s="113"/>
      <c r="C98" s="135">
        <f>'Year 1'!I92+'Year 2'!I93+'Year 3'!I93</f>
        <v>451346.31485999993</v>
      </c>
      <c r="D98" s="135"/>
      <c r="E98" s="136"/>
    </row>
    <row r="99" spans="1:5" ht="21.6" thickBot="1" x14ac:dyDescent="0.45">
      <c r="A99" s="131" t="s">
        <v>56</v>
      </c>
      <c r="B99" s="132"/>
      <c r="C99" s="137">
        <f>'Year 1'!L94+'Year 2'!L95+'Year 3'!L95</f>
        <v>451346.31485999993</v>
      </c>
      <c r="D99" s="137"/>
      <c r="E99" s="138"/>
    </row>
  </sheetData>
  <sheetProtection algorithmName="SHA-512" hashValue="9Ea2gF0fT5+CbOkY1MWegCyhyJgods+8Bz2m928G3BZZ5EE76BeTe+lOJWEpcRPSMkKov1vI/mYRs5XmSqEamQ==" saltValue="IoOdxKkNYB2j3myhxclwhw==" spinCount="100000" sheet="1" formatCells="0" formatColumns="0" formatRows="0" insertRows="0" selectLockedCells="1"/>
  <mergeCells count="30">
    <mergeCell ref="A1:L1"/>
    <mergeCell ref="I5:K5"/>
    <mergeCell ref="C5:E5"/>
    <mergeCell ref="F5:H5"/>
    <mergeCell ref="A7:B7"/>
    <mergeCell ref="B2:L2"/>
    <mergeCell ref="B3:L3"/>
    <mergeCell ref="B4:L4"/>
    <mergeCell ref="A19:B19"/>
    <mergeCell ref="A66:B66"/>
    <mergeCell ref="A18:B18"/>
    <mergeCell ref="A30:B30"/>
    <mergeCell ref="A54:B54"/>
    <mergeCell ref="A31:B31"/>
    <mergeCell ref="A42:B42"/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2:G92"/>
    <mergeCell ref="A93:H93"/>
    <mergeCell ref="A94:H94"/>
    <mergeCell ref="A95:H95"/>
    <mergeCell ref="A98:B98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CD6E0521-BF6C-4497-9AEC-67EB1BC43B8F}">
      <formula1>0</formula1>
      <formula2>0.15</formula2>
    </dataValidation>
    <dataValidation type="list" allowBlank="1" showInputMessage="1" showErrorMessage="1" sqref="D80:D89 D56:D65 D44:D53 D32:D41 D20:D29 D8:D17 D68:D77" xr:uid="{14B349E7-257D-48C9-AC77-F4CFAD8C55FE}">
      <formula1>$U$6:$U$13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7FD-8A0E-4FDB-A070-5E22EAE9AEDA}">
  <dimension ref="A1:V99"/>
  <sheetViews>
    <sheetView zoomScale="90" zoomScaleNormal="90" workbookViewId="0">
      <selection activeCell="B4" sqref="B4:L4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1" x14ac:dyDescent="0.3">
      <c r="A2" s="4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" ht="18" customHeight="1" x14ac:dyDescent="0.3">
      <c r="A3" s="48" t="s">
        <v>2</v>
      </c>
      <c r="B3" s="148" t="str">
        <f>'Year 1'!B3</f>
        <v>Carbon Solutions, LLC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1" x14ac:dyDescent="0.3">
      <c r="A4" s="48" t="s">
        <v>4</v>
      </c>
      <c r="B4" s="148" t="str">
        <f>'Year 1'!B4</f>
        <v>Evaluating Fuel Hazard Reduction Effectiveness under 14 CCR § 1051: A Decision-Support Framework Using QUIC-Fire and Real-World Treatment Data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21" ht="33.75" customHeight="1" x14ac:dyDescent="0.3">
      <c r="A5" s="14" t="s">
        <v>6</v>
      </c>
      <c r="B5" s="44" t="s">
        <v>7</v>
      </c>
      <c r="C5" s="124" t="s">
        <v>8</v>
      </c>
      <c r="D5" s="125"/>
      <c r="E5" s="126"/>
      <c r="F5" s="127" t="s">
        <v>9</v>
      </c>
      <c r="G5" s="125"/>
      <c r="H5" s="126"/>
      <c r="I5" s="127" t="s">
        <v>10</v>
      </c>
      <c r="J5" s="125"/>
      <c r="K5" s="126"/>
      <c r="L5" s="15" t="s">
        <v>11</v>
      </c>
      <c r="U5" s="1" t="s">
        <v>12</v>
      </c>
    </row>
    <row r="6" spans="1:21" ht="16.2" thickBot="1" x14ac:dyDescent="0.35">
      <c r="A6" s="78"/>
      <c r="B6" s="79"/>
      <c r="C6" s="80" t="s">
        <v>13</v>
      </c>
      <c r="D6" s="81" t="s">
        <v>12</v>
      </c>
      <c r="E6" s="82" t="s">
        <v>14</v>
      </c>
      <c r="F6" s="80" t="s">
        <v>15</v>
      </c>
      <c r="G6" s="81" t="s">
        <v>16</v>
      </c>
      <c r="H6" s="82" t="s">
        <v>17</v>
      </c>
      <c r="I6" s="80" t="s">
        <v>15</v>
      </c>
      <c r="J6" s="81" t="s">
        <v>16</v>
      </c>
      <c r="K6" s="82" t="s">
        <v>18</v>
      </c>
      <c r="L6" s="83"/>
      <c r="U6" t="s">
        <v>19</v>
      </c>
    </row>
    <row r="7" spans="1:21" x14ac:dyDescent="0.3">
      <c r="A7" s="122" t="s">
        <v>20</v>
      </c>
      <c r="B7" s="128"/>
      <c r="C7" s="68"/>
      <c r="D7" s="69"/>
      <c r="E7" s="70"/>
      <c r="F7" s="71"/>
      <c r="G7" s="72"/>
      <c r="H7" s="73"/>
      <c r="I7" s="74"/>
      <c r="J7" s="75"/>
      <c r="K7" s="76"/>
      <c r="L7" s="77"/>
      <c r="U7" t="s">
        <v>21</v>
      </c>
    </row>
    <row r="8" spans="1:21" x14ac:dyDescent="0.3">
      <c r="A8" s="11"/>
      <c r="B8" s="45" t="str">
        <f xml:space="preserve"> IF('Year 1'!B8&lt;&gt;"", 'Year 1'!B8, "")</f>
        <v>Bjorn Brooks</v>
      </c>
      <c r="C8" s="17">
        <f xml:space="preserve"> IF('Year 1'!C8&lt;&gt;"", 'Year 1'!C8, 0)</f>
        <v>480</v>
      </c>
      <c r="D8" s="18" t="str">
        <f xml:space="preserve"> IF('Year 1'!D8&lt;&gt;"", 'Year 1'!D8, "")</f>
        <v>Hours</v>
      </c>
      <c r="E8" s="25">
        <f xml:space="preserve"> IF('Year 1'!E8&lt;&gt;"", 'Year 1'!E8, "")</f>
        <v>67.05</v>
      </c>
      <c r="F8" s="19">
        <f xml:space="preserve"> IF('Year 1'!F8&lt;&gt;"", 'Year 1'!F8, "")</f>
        <v>1</v>
      </c>
      <c r="G8" s="20">
        <f xml:space="preserve"> IF('Year 1'!G8&lt;&gt;"", 'Year 1'!G8, "")</f>
        <v>0</v>
      </c>
      <c r="H8" s="21">
        <f xml:space="preserve"> IF('Year 1'!H8&lt;&gt;"", 'Year 1'!H8, "")</f>
        <v>0</v>
      </c>
      <c r="I8" s="27">
        <f t="shared" ref="I8:K17" si="0">$C8*$E8*F8</f>
        <v>32184</v>
      </c>
      <c r="J8" s="28">
        <f t="shared" si="0"/>
        <v>0</v>
      </c>
      <c r="K8" s="29">
        <f t="shared" si="0"/>
        <v>0</v>
      </c>
      <c r="L8" s="30">
        <f t="shared" ref="L8:L17" si="1">SUM(I8:K8)</f>
        <v>32184</v>
      </c>
      <c r="U8" t="s">
        <v>23</v>
      </c>
    </row>
    <row r="9" spans="1:21" x14ac:dyDescent="0.3">
      <c r="A9" s="11"/>
      <c r="B9" s="45" t="str">
        <f xml:space="preserve"> IF('Year 1'!B9&lt;&gt;"", 'Year 1'!B9, "")</f>
        <v>Amy Jordan</v>
      </c>
      <c r="C9" s="17">
        <f xml:space="preserve"> IF('Year 1'!C9&lt;&gt;"", 'Year 1'!C9, 0)</f>
        <v>320</v>
      </c>
      <c r="D9" s="18" t="str">
        <f xml:space="preserve"> IF('Year 1'!D9&lt;&gt;"", 'Year 1'!D9, "")</f>
        <v>Hours</v>
      </c>
      <c r="E9" s="25">
        <f xml:space="preserve"> IF('Year 1'!E9&lt;&gt;"", 'Year 1'!E9, "")</f>
        <v>67.05</v>
      </c>
      <c r="F9" s="19">
        <f xml:space="preserve"> IF('Year 1'!F9&lt;&gt;"", 'Year 1'!F9, "")</f>
        <v>1</v>
      </c>
      <c r="G9" s="20">
        <f xml:space="preserve"> IF('Year 1'!G9&lt;&gt;"", 'Year 1'!G9, "")</f>
        <v>0</v>
      </c>
      <c r="H9" s="21">
        <f xml:space="preserve"> IF('Year 1'!H9&lt;&gt;"", 'Year 1'!H9, "")</f>
        <v>0</v>
      </c>
      <c r="I9" s="27">
        <f t="shared" si="0"/>
        <v>21456</v>
      </c>
      <c r="J9" s="28">
        <f t="shared" si="0"/>
        <v>0</v>
      </c>
      <c r="K9" s="29">
        <f t="shared" si="0"/>
        <v>0</v>
      </c>
      <c r="L9" s="30">
        <f t="shared" si="1"/>
        <v>21456</v>
      </c>
      <c r="U9" t="s">
        <v>25</v>
      </c>
    </row>
    <row r="10" spans="1:21" x14ac:dyDescent="0.3">
      <c r="A10" s="11"/>
      <c r="B10" s="45" t="str">
        <f xml:space="preserve"> IF('Year 1'!B10&lt;&gt;"", 'Year 1'!B10, "")</f>
        <v>Carl Talsma</v>
      </c>
      <c r="C10" s="17">
        <f xml:space="preserve"> IF('Year 1'!C10&lt;&gt;"", 'Year 1'!C10, 0)</f>
        <v>320</v>
      </c>
      <c r="D10" s="18" t="str">
        <f xml:space="preserve"> IF('Year 1'!D10&lt;&gt;"", 'Year 1'!D10, "")</f>
        <v>Hours</v>
      </c>
      <c r="E10" s="25">
        <f xml:space="preserve"> IF('Year 1'!E10&lt;&gt;"", 'Year 1'!E10, "")</f>
        <v>52.68</v>
      </c>
      <c r="F10" s="19">
        <v>1</v>
      </c>
      <c r="G10" s="20">
        <f xml:space="preserve"> IF('Year 1'!G10&lt;&gt;"", 'Year 1'!G10, "")</f>
        <v>0</v>
      </c>
      <c r="H10" s="21">
        <f xml:space="preserve"> IF('Year 1'!H10&lt;&gt;"", 'Year 1'!H10, "")</f>
        <v>0</v>
      </c>
      <c r="I10" s="27">
        <f t="shared" si="0"/>
        <v>16857.599999999999</v>
      </c>
      <c r="J10" s="28">
        <f t="shared" si="0"/>
        <v>0</v>
      </c>
      <c r="K10" s="29">
        <f t="shared" si="0"/>
        <v>0</v>
      </c>
      <c r="L10" s="30">
        <f t="shared" si="1"/>
        <v>16857.599999999999</v>
      </c>
      <c r="U10" t="s">
        <v>27</v>
      </c>
    </row>
    <row r="11" spans="1:21" x14ac:dyDescent="0.3">
      <c r="A11" s="11"/>
      <c r="B11" s="45" t="str">
        <f xml:space="preserve"> IF('Year 1'!B11&lt;&gt;"", 'Year 1'!B11, "")</f>
        <v>Richard Middleton</v>
      </c>
      <c r="C11" s="17">
        <f xml:space="preserve"> IF('Year 1'!C11&lt;&gt;"", 'Year 1'!C11, 0)</f>
        <v>80</v>
      </c>
      <c r="D11" s="18" t="str">
        <f xml:space="preserve"> IF('Year 1'!D11&lt;&gt;"", 'Year 1'!D11, "")</f>
        <v>Hours</v>
      </c>
      <c r="E11" s="25">
        <f xml:space="preserve"> IF('Year 1'!E11&lt;&gt;"", 'Year 1'!E11, "")</f>
        <v>110.15</v>
      </c>
      <c r="F11" s="19">
        <f xml:space="preserve"> IF('Year 1'!F11&lt;&gt;"", 'Year 1'!F11, "")</f>
        <v>1</v>
      </c>
      <c r="G11" s="20">
        <f xml:space="preserve"> IF('Year 1'!G11&lt;&gt;"", 'Year 1'!G11, "")</f>
        <v>0</v>
      </c>
      <c r="H11" s="21">
        <f xml:space="preserve"> IF('Year 1'!H11&lt;&gt;"", 'Year 1'!H11, "")</f>
        <v>0</v>
      </c>
      <c r="I11" s="27">
        <f t="shared" si="0"/>
        <v>8812</v>
      </c>
      <c r="J11" s="28">
        <f t="shared" si="0"/>
        <v>0</v>
      </c>
      <c r="K11" s="29">
        <f t="shared" si="0"/>
        <v>0</v>
      </c>
      <c r="L11" s="30">
        <f t="shared" si="1"/>
        <v>8812</v>
      </c>
      <c r="U11" t="s">
        <v>29</v>
      </c>
    </row>
    <row r="12" spans="1:21" x14ac:dyDescent="0.3">
      <c r="A12" s="11"/>
      <c r="B12" s="45" t="str">
        <f xml:space="preserve"> IF('Year 1'!B12&lt;&gt;"", 'Year 1'!B12, "")</f>
        <v>Monica Hernandez-Lara</v>
      </c>
      <c r="C12" s="17">
        <f xml:space="preserve"> IF('Year 1'!C12&lt;&gt;"", 'Year 1'!C12, 0)</f>
        <v>80</v>
      </c>
      <c r="D12" s="18" t="str">
        <f xml:space="preserve"> IF('Year 1'!D12&lt;&gt;"", 'Year 1'!D12, "")</f>
        <v>Hours</v>
      </c>
      <c r="E12" s="25">
        <f xml:space="preserve"> IF('Year 1'!E12&lt;&gt;"", 'Year 1'!E12, "")</f>
        <v>52.68</v>
      </c>
      <c r="F12" s="19">
        <f xml:space="preserve"> IF('Year 1'!F12&lt;&gt;"", 'Year 1'!F12, "")</f>
        <v>1</v>
      </c>
      <c r="G12" s="20">
        <f xml:space="preserve"> IF('Year 1'!G12&lt;&gt;"", 'Year 1'!G12, "")</f>
        <v>0</v>
      </c>
      <c r="H12" s="21">
        <f xml:space="preserve"> IF('Year 1'!H12&lt;&gt;"", 'Year 1'!H12, "")</f>
        <v>0</v>
      </c>
      <c r="I12" s="27">
        <f t="shared" si="0"/>
        <v>4214.3999999999996</v>
      </c>
      <c r="J12" s="28">
        <f t="shared" si="0"/>
        <v>0</v>
      </c>
      <c r="K12" s="29">
        <f t="shared" si="0"/>
        <v>0</v>
      </c>
      <c r="L12" s="30">
        <f t="shared" si="1"/>
        <v>4214.3999999999996</v>
      </c>
      <c r="U12" t="s">
        <v>31</v>
      </c>
    </row>
    <row r="13" spans="1:21" x14ac:dyDescent="0.3">
      <c r="A13" s="11"/>
      <c r="B13" s="45" t="str">
        <f xml:space="preserve"> IF('Year 1'!B13&lt;&gt;"", 'Year 1'!B13, "")</f>
        <v>Eric Schroeder</v>
      </c>
      <c r="C13" s="17">
        <f xml:space="preserve"> IF('Year 1'!C13&lt;&gt;"", 'Year 1'!C13, 0)</f>
        <v>80</v>
      </c>
      <c r="D13" s="18" t="str">
        <f xml:space="preserve"> IF('Year 1'!D13&lt;&gt;"", 'Year 1'!D13, "")</f>
        <v>Hours</v>
      </c>
      <c r="E13" s="25">
        <f xml:space="preserve"> IF('Year 1'!E13&lt;&gt;"", 'Year 1'!E13, "")</f>
        <v>47.89</v>
      </c>
      <c r="F13" s="19">
        <f xml:space="preserve"> IF('Year 1'!F13&lt;&gt;"", 'Year 1'!F13, "")</f>
        <v>0</v>
      </c>
      <c r="G13" s="20">
        <f xml:space="preserve"> IF('Year 1'!G13&lt;&gt;"", 'Year 1'!G13, "")</f>
        <v>0</v>
      </c>
      <c r="H13" s="21">
        <f xml:space="preserve"> IF('Year 1'!H13&lt;&gt;"", 'Year 1'!H13, "")</f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33</v>
      </c>
    </row>
    <row r="14" spans="1:21" x14ac:dyDescent="0.3">
      <c r="A14" s="11"/>
      <c r="B14" s="45" t="str">
        <f xml:space="preserve"> IF('Year 1'!B14&lt;&gt;"", 'Year 1'!B14, "")</f>
        <v/>
      </c>
      <c r="C14" s="17">
        <f xml:space="preserve"> IF('Year 1'!C14&lt;&gt;"", 'Year 1'!C14, 0)</f>
        <v>0</v>
      </c>
      <c r="D14" s="18" t="str">
        <f xml:space="preserve"> IF('Year 1'!D14&lt;&gt;"", 'Year 1'!D14, "")</f>
        <v/>
      </c>
      <c r="E14" s="25">
        <f xml:space="preserve"> IF('Year 1'!E14&lt;&gt;"", 'Year 1'!E14, "")</f>
        <v>0</v>
      </c>
      <c r="F14" s="19">
        <f xml:space="preserve"> IF('Year 1'!F14&lt;&gt;"", 'Year 1'!F14, "")</f>
        <v>0</v>
      </c>
      <c r="G14" s="20">
        <f xml:space="preserve"> IF('Year 1'!G14&lt;&gt;"", 'Year 1'!G14, "")</f>
        <v>0</v>
      </c>
      <c r="H14" s="21">
        <f xml:space="preserve"> IF('Year 1'!H14&lt;&gt;"", 'Year 1'!H14, "")</f>
        <v>0</v>
      </c>
      <c r="I14" s="27">
        <f t="shared" ref="I14:I15" si="2">$C14*$E14*F14</f>
        <v>0</v>
      </c>
      <c r="J14" s="28">
        <f t="shared" ref="J14:J15" si="3">$C14*$E14*G14</f>
        <v>0</v>
      </c>
      <c r="K14" s="29">
        <f t="shared" ref="K14:K15" si="4">$C14*$E14*H14</f>
        <v>0</v>
      </c>
      <c r="L14" s="30">
        <f t="shared" ref="L14:L15" si="5">SUM(I14:K14)</f>
        <v>0</v>
      </c>
      <c r="U14"/>
    </row>
    <row r="15" spans="1:21" x14ac:dyDescent="0.3">
      <c r="A15" s="11"/>
      <c r="B15" s="46" t="str">
        <f xml:space="preserve"> IF('Year 1'!B15&lt;&gt;"", 'Year 1'!B15, "")</f>
        <v/>
      </c>
      <c r="C15" s="17">
        <f xml:space="preserve"> IF('Year 1'!C15&lt;&gt;"", 'Year 1'!C15, 0)</f>
        <v>0</v>
      </c>
      <c r="D15" s="18" t="str">
        <f xml:space="preserve"> IF('Year 1'!D15&lt;&gt;"", 'Year 1'!D15, "")</f>
        <v/>
      </c>
      <c r="E15" s="25">
        <f xml:space="preserve"> IF('Year 1'!E15&lt;&gt;"", 'Year 1'!E15, "")</f>
        <v>0</v>
      </c>
      <c r="F15" s="19">
        <f xml:space="preserve"> IF('Year 1'!F15&lt;&gt;"", 'Year 1'!F15, "")</f>
        <v>0</v>
      </c>
      <c r="G15" s="20">
        <f xml:space="preserve"> IF('Year 1'!G15&lt;&gt;"", 'Year 1'!G15, "")</f>
        <v>0</v>
      </c>
      <c r="H15" s="21">
        <f xml:space="preserve"> IF('Year 1'!H15&lt;&gt;"", 'Year 1'!H15, "")</f>
        <v>0</v>
      </c>
      <c r="I15" s="27">
        <f t="shared" si="2"/>
        <v>0</v>
      </c>
      <c r="J15" s="28">
        <f t="shared" si="3"/>
        <v>0</v>
      </c>
      <c r="K15" s="29">
        <f t="shared" si="4"/>
        <v>0</v>
      </c>
      <c r="L15" s="30">
        <f t="shared" si="5"/>
        <v>0</v>
      </c>
    </row>
    <row r="16" spans="1:21" x14ac:dyDescent="0.3">
      <c r="A16" s="11"/>
      <c r="B16" s="46" t="str">
        <f xml:space="preserve"> IF('Year 1'!B16&lt;&gt;"", 'Year 1'!B16, "")</f>
        <v/>
      </c>
      <c r="C16" s="17">
        <f xml:space="preserve"> IF('Year 1'!C16&lt;&gt;"", 'Year 1'!C16, 0)</f>
        <v>0</v>
      </c>
      <c r="D16" s="18" t="str">
        <f xml:space="preserve"> IF('Year 1'!D16&lt;&gt;"", 'Year 1'!D16, "")</f>
        <v/>
      </c>
      <c r="E16" s="25">
        <f xml:space="preserve"> IF('Year 1'!E16&lt;&gt;"", 'Year 1'!E16, "")</f>
        <v>0</v>
      </c>
      <c r="F16" s="19">
        <f xml:space="preserve"> IF('Year 1'!F16&lt;&gt;"", 'Year 1'!F16, "")</f>
        <v>0</v>
      </c>
      <c r="G16" s="20">
        <f xml:space="preserve"> IF('Year 1'!G16&lt;&gt;"", 'Year 1'!G16, "")</f>
        <v>0</v>
      </c>
      <c r="H16" s="21">
        <f xml:space="preserve"> IF('Year 1'!H16&lt;&gt;"", 'Year 1'!H16, "")</f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 t="str">
        <f xml:space="preserve"> IF('Year 1'!B17&lt;&gt;"", 'Year 1'!B17, "")</f>
        <v/>
      </c>
      <c r="C17" s="17">
        <f xml:space="preserve"> IF('Year 1'!C17&lt;&gt;"", 'Year 1'!C17, 0)</f>
        <v>0</v>
      </c>
      <c r="D17" s="18" t="str">
        <f xml:space="preserve"> IF('Year 1'!D17&lt;&gt;"", 'Year 1'!D17, "")</f>
        <v/>
      </c>
      <c r="E17" s="25">
        <f xml:space="preserve"> IF('Year 1'!E17&lt;&gt;"", 'Year 1'!E17, "")</f>
        <v>0</v>
      </c>
      <c r="F17" s="19">
        <f xml:space="preserve"> IF('Year 1'!F17&lt;&gt;"", 'Year 1'!F17, "")</f>
        <v>0</v>
      </c>
      <c r="G17" s="20">
        <f xml:space="preserve"> IF('Year 1'!G17&lt;&gt;"", 'Year 1'!G17, "")</f>
        <v>0</v>
      </c>
      <c r="H17" s="21">
        <f xml:space="preserve"> IF('Year 1'!H17&lt;&gt;"", 'Year 1'!H17, "")</f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8" t="s">
        <v>34</v>
      </c>
      <c r="B18" s="119"/>
      <c r="C18" s="50"/>
      <c r="D18" s="50"/>
      <c r="E18" s="51"/>
      <c r="F18" s="52"/>
      <c r="G18" s="52"/>
      <c r="H18" s="52"/>
      <c r="I18" s="53">
        <f>SUM(I8:I17)</f>
        <v>83524</v>
      </c>
      <c r="J18" s="54">
        <f>SUM(J8:J17)</f>
        <v>0</v>
      </c>
      <c r="K18" s="55">
        <f>SUM(K8:K17)</f>
        <v>0</v>
      </c>
      <c r="L18" s="56">
        <f>SUM(L8:L17)</f>
        <v>83524</v>
      </c>
    </row>
    <row r="19" spans="1:12" x14ac:dyDescent="0.3">
      <c r="A19" s="116" t="s">
        <v>35</v>
      </c>
      <c r="B19" s="117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x14ac:dyDescent="0.3">
      <c r="A20" s="11"/>
      <c r="B20" s="45" t="str">
        <f xml:space="preserve"> IF('Year 1'!B20&lt;&gt;"", 'Year 1'!B20, "")</f>
        <v>Bjorn Brooks</v>
      </c>
      <c r="C20" s="17">
        <f xml:space="preserve"> IF('Year 1'!C20&lt;&gt;"", 'Year 1'!C20, 0)</f>
        <v>480</v>
      </c>
      <c r="D20" s="18" t="str">
        <f xml:space="preserve"> IF('Year 1'!D20&lt;&gt;"", 'Year 1'!D20, "")</f>
        <v>Hours</v>
      </c>
      <c r="E20" s="25">
        <f xml:space="preserve"> IF('Year 1'!E20&lt;&gt;"", 'Year 1'!E20, "")</f>
        <v>26.732834999999998</v>
      </c>
      <c r="F20" s="22">
        <f xml:space="preserve"> IF('Year 1'!F20&lt;&gt;"", 'Year 1'!F20, "")</f>
        <v>1</v>
      </c>
      <c r="G20" s="20">
        <f xml:space="preserve"> IF('Year 1'!G20&lt;&gt;"", 'Year 1'!G20, "")</f>
        <v>0</v>
      </c>
      <c r="H20" s="23">
        <f xml:space="preserve"> IF('Year 1'!H20&lt;&gt;"", 'Year 1'!H20, "")</f>
        <v>0</v>
      </c>
      <c r="I20" s="31">
        <f t="shared" ref="I20:K29" si="6">$C20*$E20*F20</f>
        <v>12831.760799999998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12831.760799999998</v>
      </c>
    </row>
    <row r="21" spans="1:12" x14ac:dyDescent="0.3">
      <c r="A21" s="11"/>
      <c r="B21" s="45" t="str">
        <f xml:space="preserve"> IF('Year 1'!B21&lt;&gt;"", 'Year 1'!B21, "")</f>
        <v>Amy Jordan</v>
      </c>
      <c r="C21" s="17">
        <f xml:space="preserve"> IF('Year 1'!C21&lt;&gt;"", 'Year 1'!C21, 0)</f>
        <v>320</v>
      </c>
      <c r="D21" s="18" t="str">
        <f xml:space="preserve"> IF('Year 1'!D21&lt;&gt;"", 'Year 1'!D21, "")</f>
        <v>Hours</v>
      </c>
      <c r="E21" s="25">
        <f xml:space="preserve"> IF('Year 1'!E21&lt;&gt;"", 'Year 1'!E21, "")</f>
        <v>26.732834999999998</v>
      </c>
      <c r="F21" s="22">
        <f xml:space="preserve"> IF('Year 1'!F21&lt;&gt;"", 'Year 1'!F21, "")</f>
        <v>1</v>
      </c>
      <c r="G21" s="20">
        <f xml:space="preserve"> IF('Year 1'!G21&lt;&gt;"", 'Year 1'!G21, "")</f>
        <v>0</v>
      </c>
      <c r="H21" s="23">
        <f xml:space="preserve"> IF('Year 1'!H21&lt;&gt;"", 'Year 1'!H21, "")</f>
        <v>0</v>
      </c>
      <c r="I21" s="31">
        <f t="shared" si="6"/>
        <v>8554.5072</v>
      </c>
      <c r="J21" s="28">
        <f t="shared" si="6"/>
        <v>0</v>
      </c>
      <c r="K21" s="29">
        <f t="shared" si="6"/>
        <v>0</v>
      </c>
      <c r="L21" s="30">
        <f t="shared" si="7"/>
        <v>8554.5072</v>
      </c>
    </row>
    <row r="22" spans="1:12" x14ac:dyDescent="0.3">
      <c r="A22" s="11"/>
      <c r="B22" s="45" t="str">
        <f xml:space="preserve"> IF('Year 1'!B22&lt;&gt;"", 'Year 1'!B22, "")</f>
        <v>Carl Talsma</v>
      </c>
      <c r="C22" s="17">
        <f xml:space="preserve"> IF('Year 1'!C22&lt;&gt;"", 'Year 1'!C22, 0)</f>
        <v>320</v>
      </c>
      <c r="D22" s="18" t="str">
        <f xml:space="preserve"> IF('Year 1'!D22&lt;&gt;"", 'Year 1'!D22, "")</f>
        <v>Hours</v>
      </c>
      <c r="E22" s="25">
        <f xml:space="preserve"> IF('Year 1'!E22&lt;&gt;"", 'Year 1'!E22, "")</f>
        <v>21.003516000000001</v>
      </c>
      <c r="F22" s="22">
        <f xml:space="preserve"> IF('Year 1'!F22&lt;&gt;"", 'Year 1'!F22, "")</f>
        <v>1</v>
      </c>
      <c r="G22" s="20">
        <f xml:space="preserve"> IF('Year 1'!G22&lt;&gt;"", 'Year 1'!G22, "")</f>
        <v>0</v>
      </c>
      <c r="H22" s="23">
        <f xml:space="preserve"> IF('Year 1'!H22&lt;&gt;"", 'Year 1'!H22, "")</f>
        <v>0</v>
      </c>
      <c r="I22" s="31">
        <f t="shared" si="6"/>
        <v>6721.1251200000006</v>
      </c>
      <c r="J22" s="28">
        <f t="shared" si="6"/>
        <v>0</v>
      </c>
      <c r="K22" s="29">
        <f t="shared" si="6"/>
        <v>0</v>
      </c>
      <c r="L22" s="30">
        <f t="shared" si="7"/>
        <v>6721.1251200000006</v>
      </c>
    </row>
    <row r="23" spans="1:12" x14ac:dyDescent="0.3">
      <c r="A23" s="11"/>
      <c r="B23" s="45" t="str">
        <f xml:space="preserve"> IF('Year 1'!B23&lt;&gt;"", 'Year 1'!B23, "")</f>
        <v>Richard Middleton</v>
      </c>
      <c r="C23" s="17">
        <f xml:space="preserve"> IF('Year 1'!C23&lt;&gt;"", 'Year 1'!C23, 0)</f>
        <v>80</v>
      </c>
      <c r="D23" s="18" t="str">
        <f xml:space="preserve"> IF('Year 1'!D23&lt;&gt;"", 'Year 1'!D23, "")</f>
        <v>Hours</v>
      </c>
      <c r="E23" s="25">
        <f xml:space="preserve"> IF('Year 1'!E23&lt;&gt;"", 'Year 1'!E23, "")</f>
        <v>43.916805000000004</v>
      </c>
      <c r="F23" s="22">
        <f xml:space="preserve"> IF('Year 1'!F23&lt;&gt;"", 'Year 1'!F23, "")</f>
        <v>1</v>
      </c>
      <c r="G23" s="20">
        <f xml:space="preserve"> IF('Year 1'!G23&lt;&gt;"", 'Year 1'!G23, "")</f>
        <v>0</v>
      </c>
      <c r="H23" s="23">
        <f xml:space="preserve"> IF('Year 1'!H23&lt;&gt;"", 'Year 1'!H23, "")</f>
        <v>0</v>
      </c>
      <c r="I23" s="31">
        <f t="shared" si="6"/>
        <v>3513.3444000000004</v>
      </c>
      <c r="J23" s="28">
        <f t="shared" si="6"/>
        <v>0</v>
      </c>
      <c r="K23" s="29">
        <f t="shared" si="6"/>
        <v>0</v>
      </c>
      <c r="L23" s="30">
        <f t="shared" si="7"/>
        <v>3513.3444000000004</v>
      </c>
    </row>
    <row r="24" spans="1:12" x14ac:dyDescent="0.3">
      <c r="A24" s="11"/>
      <c r="B24" s="45" t="str">
        <f xml:space="preserve"> IF('Year 1'!B24&lt;&gt;"", 'Year 1'!B24, "")</f>
        <v>Monica Hernandez-Lara</v>
      </c>
      <c r="C24" s="17">
        <f xml:space="preserve"> IF('Year 1'!C24&lt;&gt;"", 'Year 1'!C24, 0)</f>
        <v>80</v>
      </c>
      <c r="D24" s="18" t="str">
        <f xml:space="preserve"> IF('Year 1'!D24&lt;&gt;"", 'Year 1'!D24, "")</f>
        <v>Hours</v>
      </c>
      <c r="E24" s="25">
        <f xml:space="preserve"> IF('Year 1'!E24&lt;&gt;"", 'Year 1'!E24, "")</f>
        <v>21.003516000000001</v>
      </c>
      <c r="F24" s="22">
        <f xml:space="preserve"> IF('Year 1'!F24&lt;&gt;"", 'Year 1'!F24, "")</f>
        <v>1</v>
      </c>
      <c r="G24" s="20">
        <f xml:space="preserve"> IF('Year 1'!G24&lt;&gt;"", 'Year 1'!G24, "")</f>
        <v>0</v>
      </c>
      <c r="H24" s="23">
        <f xml:space="preserve"> IF('Year 1'!H24&lt;&gt;"", 'Year 1'!H24, "")</f>
        <v>0</v>
      </c>
      <c r="I24" s="31">
        <f t="shared" si="6"/>
        <v>1680.2812800000002</v>
      </c>
      <c r="J24" s="28">
        <f t="shared" si="6"/>
        <v>0</v>
      </c>
      <c r="K24" s="29">
        <f t="shared" si="6"/>
        <v>0</v>
      </c>
      <c r="L24" s="30">
        <f t="shared" si="7"/>
        <v>1680.2812800000002</v>
      </c>
    </row>
    <row r="25" spans="1:12" x14ac:dyDescent="0.3">
      <c r="A25" s="11"/>
      <c r="B25" s="45" t="str">
        <f xml:space="preserve"> IF('Year 1'!B25&lt;&gt;"", 'Year 1'!B25, "")</f>
        <v>Eric Schroeder</v>
      </c>
      <c r="C25" s="17">
        <f xml:space="preserve"> IF('Year 1'!C25&lt;&gt;"", 'Year 1'!C25, 0)</f>
        <v>80</v>
      </c>
      <c r="D25" s="18" t="str">
        <f xml:space="preserve"> IF('Year 1'!D25&lt;&gt;"", 'Year 1'!D25, "")</f>
        <v>Hours</v>
      </c>
      <c r="E25" s="25">
        <f xml:space="preserve"> IF('Year 1'!E25&lt;&gt;"", 'Year 1'!E25, "")</f>
        <v>19.093743</v>
      </c>
      <c r="F25" s="22">
        <f xml:space="preserve"> IF('Year 1'!F25&lt;&gt;"", 'Year 1'!F25, "")</f>
        <v>0</v>
      </c>
      <c r="G25" s="20">
        <f xml:space="preserve"> IF('Year 1'!G25&lt;&gt;"", 'Year 1'!G25, "")</f>
        <v>0</v>
      </c>
      <c r="H25" s="23">
        <f xml:space="preserve"> IF('Year 1'!H25&lt;&gt;"", 'Year 1'!H25, "")</f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 t="str">
        <f xml:space="preserve"> IF('Year 1'!B26&lt;&gt;"", 'Year 1'!B26, "")</f>
        <v/>
      </c>
      <c r="C26" s="17">
        <f xml:space="preserve"> IF('Year 1'!C26&lt;&gt;"", 'Year 1'!C26, 0)</f>
        <v>0</v>
      </c>
      <c r="D26" s="18">
        <f xml:space="preserve"> IF('Year 1'!D26&lt;&gt;"", 'Year 1'!D26, "")</f>
        <v>0</v>
      </c>
      <c r="E26" s="25">
        <f xml:space="preserve"> IF('Year 1'!E26&lt;&gt;"", 'Year 1'!E26, "")</f>
        <v>0</v>
      </c>
      <c r="F26" s="22">
        <f xml:space="preserve"> IF('Year 1'!F26&lt;&gt;"", 'Year 1'!F26, "")</f>
        <v>0</v>
      </c>
      <c r="G26" s="20">
        <f xml:space="preserve"> IF('Year 1'!G26&lt;&gt;"", 'Year 1'!G26, "")</f>
        <v>0</v>
      </c>
      <c r="H26" s="23">
        <f xml:space="preserve"> IF('Year 1'!H26&lt;&gt;"", 'Year 1'!H26, "")</f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 t="str">
        <f xml:space="preserve"> IF('Year 1'!B27&lt;&gt;"", 'Year 1'!B27, "")</f>
        <v/>
      </c>
      <c r="C27" s="17">
        <f xml:space="preserve"> IF('Year 1'!C27&lt;&gt;"", 'Year 1'!C27, 0)</f>
        <v>0</v>
      </c>
      <c r="D27" s="18">
        <f xml:space="preserve"> IF('Year 1'!D27&lt;&gt;"", 'Year 1'!D27, "")</f>
        <v>0</v>
      </c>
      <c r="E27" s="25">
        <f xml:space="preserve"> IF('Year 1'!E27&lt;&gt;"", 'Year 1'!E27, "")</f>
        <v>0</v>
      </c>
      <c r="F27" s="22">
        <f xml:space="preserve"> IF('Year 1'!F27&lt;&gt;"", 'Year 1'!F27, "")</f>
        <v>0</v>
      </c>
      <c r="G27" s="20">
        <f xml:space="preserve"> IF('Year 1'!G27&lt;&gt;"", 'Year 1'!G27, "")</f>
        <v>0</v>
      </c>
      <c r="H27" s="23">
        <f xml:space="preserve"> IF('Year 1'!H27&lt;&gt;"", 'Year 1'!H27, "")</f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 t="str">
        <f xml:space="preserve"> IF('Year 1'!B28&lt;&gt;"", 'Year 1'!B28, "")</f>
        <v/>
      </c>
      <c r="C28" s="17">
        <f xml:space="preserve"> IF('Year 1'!C28&lt;&gt;"", 'Year 1'!C28, 0)</f>
        <v>0</v>
      </c>
      <c r="D28" s="18">
        <f xml:space="preserve"> IF('Year 1'!D28&lt;&gt;"", 'Year 1'!D28, "")</f>
        <v>0</v>
      </c>
      <c r="E28" s="25">
        <f xml:space="preserve"> IF('Year 1'!E28&lt;&gt;"", 'Year 1'!E28, "")</f>
        <v>0</v>
      </c>
      <c r="F28" s="22">
        <f xml:space="preserve"> IF('Year 1'!F28&lt;&gt;"", 'Year 1'!F28, "")</f>
        <v>0</v>
      </c>
      <c r="G28" s="20">
        <f xml:space="preserve"> IF('Year 1'!G28&lt;&gt;"", 'Year 1'!G28, "")</f>
        <v>0</v>
      </c>
      <c r="H28" s="23">
        <f xml:space="preserve"> IF('Year 1'!H28&lt;&gt;"", 'Year 1'!H28, "")</f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 t="str">
        <f xml:space="preserve"> IF('Year 1'!B29&lt;&gt;"", 'Year 1'!B29, "")</f>
        <v/>
      </c>
      <c r="C29" s="17">
        <f xml:space="preserve"> IF('Year 1'!C29&lt;&gt;"", 'Year 1'!C29, 0)</f>
        <v>0</v>
      </c>
      <c r="D29" s="18">
        <f xml:space="preserve"> IF('Year 1'!D29&lt;&gt;"", 'Year 1'!D29, "")</f>
        <v>0</v>
      </c>
      <c r="E29" s="25">
        <f xml:space="preserve"> IF('Year 1'!E29&lt;&gt;"", 'Year 1'!E29, "")</f>
        <v>0</v>
      </c>
      <c r="F29" s="22">
        <f xml:space="preserve"> IF('Year 1'!F29&lt;&gt;"", 'Year 1'!F29, "")</f>
        <v>0</v>
      </c>
      <c r="G29" s="20">
        <f xml:space="preserve"> IF('Year 1'!G29&lt;&gt;"", 'Year 1'!G29, "")</f>
        <v>0</v>
      </c>
      <c r="H29" s="23">
        <f xml:space="preserve"> IF('Year 1'!H29&lt;&gt;"", 'Year 1'!H29, "")</f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36</v>
      </c>
      <c r="B30" s="119"/>
      <c r="C30" s="50"/>
      <c r="D30" s="50"/>
      <c r="E30" s="62"/>
      <c r="F30" s="52"/>
      <c r="G30" s="52"/>
      <c r="H30" s="52"/>
      <c r="I30" s="53">
        <f>SUM(I20:I29)</f>
        <v>33301.018799999998</v>
      </c>
      <c r="J30" s="54">
        <f>SUM(J20:J29)</f>
        <v>0</v>
      </c>
      <c r="K30" s="55">
        <f>SUM(K20:K29)</f>
        <v>0</v>
      </c>
      <c r="L30" s="56">
        <f>SUM(L20:L29)</f>
        <v>33301.018799999998</v>
      </c>
    </row>
    <row r="31" spans="1:12" x14ac:dyDescent="0.3">
      <c r="A31" s="116" t="s">
        <v>37</v>
      </c>
      <c r="B31" s="117"/>
      <c r="C31" s="57"/>
      <c r="D31" s="57"/>
      <c r="E31" s="58"/>
      <c r="F31" s="59"/>
      <c r="G31" s="59"/>
      <c r="H31" s="59"/>
      <c r="I31" s="60"/>
      <c r="J31" s="60"/>
      <c r="K31" s="60"/>
      <c r="L31" s="61"/>
    </row>
    <row r="32" spans="1:12" x14ac:dyDescent="0.3">
      <c r="A32" s="11"/>
      <c r="B32" s="46"/>
      <c r="C32" s="17"/>
      <c r="D32" s="18" t="s">
        <v>25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27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7" si="14">$C33*$E33*F33</f>
        <v>0</v>
      </c>
      <c r="J33" s="28">
        <f t="shared" ref="J33:J37" si="15">$C33*$E33*G33</f>
        <v>0</v>
      </c>
      <c r="K33" s="29">
        <f t="shared" ref="K33:K37" si="16">$C33*$E33*H33</f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4"/>
        <v>0</v>
      </c>
      <c r="J34" s="28">
        <f t="shared" si="15"/>
        <v>0</v>
      </c>
      <c r="K34" s="29">
        <f t="shared" si="16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14"/>
        <v>0</v>
      </c>
      <c r="J35" s="28">
        <f t="shared" si="15"/>
        <v>0</v>
      </c>
      <c r="K35" s="29">
        <f t="shared" si="16"/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12"/>
        <v>0</v>
      </c>
      <c r="J38" s="28">
        <f t="shared" si="12"/>
        <v>0</v>
      </c>
      <c r="K38" s="29">
        <f t="shared" si="12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2"/>
        <v>0</v>
      </c>
      <c r="J39" s="28">
        <f t="shared" si="12"/>
        <v>0</v>
      </c>
      <c r="K39" s="29">
        <f t="shared" si="12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8" t="s">
        <v>38</v>
      </c>
      <c r="B42" s="119"/>
      <c r="C42" s="50"/>
      <c r="D42" s="50"/>
      <c r="E42" s="62"/>
      <c r="F42" s="52"/>
      <c r="G42" s="52"/>
      <c r="H42" s="52"/>
      <c r="I42" s="53">
        <f>SUM(I32:I41)</f>
        <v>0</v>
      </c>
      <c r="J42" s="54">
        <f>SUM(J32:J41)</f>
        <v>0</v>
      </c>
      <c r="K42" s="55">
        <f>SUM(K32:K41)</f>
        <v>0</v>
      </c>
      <c r="L42" s="56">
        <f>SUM(L32:L41)</f>
        <v>0</v>
      </c>
    </row>
    <row r="43" spans="1:12" x14ac:dyDescent="0.3">
      <c r="A43" s="63" t="s">
        <v>39</v>
      </c>
      <c r="B43" s="64"/>
      <c r="C43" s="57"/>
      <c r="D43" s="57"/>
      <c r="E43" s="58"/>
      <c r="F43" s="59"/>
      <c r="G43" s="59"/>
      <c r="H43" s="59"/>
      <c r="I43" s="60"/>
      <c r="J43" s="60"/>
      <c r="K43" s="60"/>
      <c r="L43" s="61"/>
    </row>
    <row r="44" spans="1:12" ht="31.2" x14ac:dyDescent="0.3">
      <c r="A44" s="11"/>
      <c r="B44" s="46" t="s">
        <v>40</v>
      </c>
      <c r="C44" s="17">
        <v>1</v>
      </c>
      <c r="D44" s="18" t="s">
        <v>25</v>
      </c>
      <c r="E44" s="26">
        <v>5000</v>
      </c>
      <c r="F44" s="19">
        <v>1</v>
      </c>
      <c r="G44" s="20">
        <v>0</v>
      </c>
      <c r="H44" s="23">
        <v>0</v>
      </c>
      <c r="I44" s="31">
        <f t="shared" ref="I44:K53" si="17">$C44*$E44*F44</f>
        <v>5000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5000</v>
      </c>
    </row>
    <row r="45" spans="1:12" x14ac:dyDescent="0.3">
      <c r="A45" s="11"/>
      <c r="B45" s="46" t="s">
        <v>41</v>
      </c>
      <c r="C45" s="17">
        <v>1</v>
      </c>
      <c r="D45" s="18" t="s">
        <v>25</v>
      </c>
      <c r="E45" s="26">
        <v>5000</v>
      </c>
      <c r="F45" s="19">
        <v>1</v>
      </c>
      <c r="G45" s="20">
        <v>0</v>
      </c>
      <c r="H45" s="23">
        <v>0</v>
      </c>
      <c r="I45" s="31">
        <f t="shared" si="17"/>
        <v>5000</v>
      </c>
      <c r="J45" s="28">
        <f t="shared" si="17"/>
        <v>0</v>
      </c>
      <c r="K45" s="29">
        <f t="shared" si="17"/>
        <v>0</v>
      </c>
      <c r="L45" s="30">
        <f t="shared" si="18"/>
        <v>5000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3">
        <v>0</v>
      </c>
      <c r="I46" s="31">
        <f t="shared" si="17"/>
        <v>0</v>
      </c>
      <c r="J46" s="28">
        <f t="shared" si="17"/>
        <v>0</v>
      </c>
      <c r="K46" s="29">
        <f t="shared" si="17"/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si="17"/>
        <v>0</v>
      </c>
      <c r="J47" s="28">
        <f t="shared" si="17"/>
        <v>0</v>
      </c>
      <c r="K47" s="29">
        <f t="shared" si="17"/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3">
        <v>0</v>
      </c>
      <c r="I48" s="31">
        <f t="shared" ref="I48:I50" si="19">$C48*$E48*F48</f>
        <v>0</v>
      </c>
      <c r="J48" s="28">
        <f t="shared" ref="J48:J50" si="20">$C48*$E48*G48</f>
        <v>0</v>
      </c>
      <c r="K48" s="29">
        <f t="shared" ref="K48:K50" si="21">$C48*$E48*H48</f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3">
        <v>0</v>
      </c>
      <c r="I49" s="31">
        <f t="shared" si="19"/>
        <v>0</v>
      </c>
      <c r="J49" s="28">
        <f t="shared" si="20"/>
        <v>0</v>
      </c>
      <c r="K49" s="29">
        <f t="shared" si="21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si="19"/>
        <v>0</v>
      </c>
      <c r="J50" s="28">
        <f t="shared" si="20"/>
        <v>0</v>
      </c>
      <c r="K50" s="29">
        <f t="shared" si="21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3">
        <v>0</v>
      </c>
      <c r="I51" s="31">
        <f t="shared" si="17"/>
        <v>0</v>
      </c>
      <c r="J51" s="28">
        <f t="shared" si="17"/>
        <v>0</v>
      </c>
      <c r="K51" s="29">
        <f t="shared" si="17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8" t="s">
        <v>42</v>
      </c>
      <c r="B54" s="119"/>
      <c r="C54" s="50"/>
      <c r="D54" s="50"/>
      <c r="E54" s="62"/>
      <c r="F54" s="52"/>
      <c r="G54" s="52"/>
      <c r="H54" s="52"/>
      <c r="I54" s="53">
        <f>SUM(I44:I53)</f>
        <v>10000</v>
      </c>
      <c r="J54" s="54">
        <f>SUM(J44:J53)</f>
        <v>0</v>
      </c>
      <c r="K54" s="55">
        <f>SUM(K44:K53)</f>
        <v>0</v>
      </c>
      <c r="L54" s="56">
        <f>SUM(L44:L53)</f>
        <v>10000</v>
      </c>
    </row>
    <row r="55" spans="1:12" x14ac:dyDescent="0.3">
      <c r="A55" s="116" t="s">
        <v>43</v>
      </c>
      <c r="B55" s="117"/>
      <c r="C55" s="57"/>
      <c r="D55" s="57"/>
      <c r="E55" s="58"/>
      <c r="F55" s="59"/>
      <c r="G55" s="59"/>
      <c r="H55" s="59"/>
      <c r="I55" s="60"/>
      <c r="J55" s="60"/>
      <c r="K55" s="60"/>
      <c r="L55" s="61"/>
    </row>
    <row r="56" spans="1:12" x14ac:dyDescent="0.3">
      <c r="A56" s="11"/>
      <c r="B56" s="46"/>
      <c r="C56" s="17"/>
      <c r="D56" s="18" t="s">
        <v>25</v>
      </c>
      <c r="E56" s="26">
        <v>0</v>
      </c>
      <c r="F56" s="19">
        <v>0</v>
      </c>
      <c r="G56" s="20">
        <v>0</v>
      </c>
      <c r="H56" s="23">
        <v>0</v>
      </c>
      <c r="I56" s="31">
        <f t="shared" ref="I56:K65" si="22">$C56*$E56*F56</f>
        <v>0</v>
      </c>
      <c r="J56" s="28">
        <f t="shared" si="22"/>
        <v>0</v>
      </c>
      <c r="K56" s="29">
        <f t="shared" si="22"/>
        <v>0</v>
      </c>
      <c r="L56" s="30">
        <f t="shared" ref="L56:L65" si="23">SUM(I56:K56)</f>
        <v>0</v>
      </c>
    </row>
    <row r="57" spans="1:12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si="22"/>
        <v>0</v>
      </c>
      <c r="J57" s="28">
        <f t="shared" si="22"/>
        <v>0</v>
      </c>
      <c r="K57" s="29">
        <f t="shared" si="22"/>
        <v>0</v>
      </c>
      <c r="L57" s="30">
        <f t="shared" si="23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2"/>
        <v>0</v>
      </c>
      <c r="J58" s="28">
        <f t="shared" si="22"/>
        <v>0</v>
      </c>
      <c r="K58" s="29">
        <f t="shared" si="22"/>
        <v>0</v>
      </c>
      <c r="L58" s="30">
        <f t="shared" si="23"/>
        <v>0</v>
      </c>
    </row>
    <row r="59" spans="1:12" ht="15.75" customHeight="1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3">
        <v>0</v>
      </c>
      <c r="I59" s="31">
        <f t="shared" si="22"/>
        <v>0</v>
      </c>
      <c r="J59" s="28">
        <f t="shared" si="22"/>
        <v>0</v>
      </c>
      <c r="K59" s="29">
        <f t="shared" si="22"/>
        <v>0</v>
      </c>
      <c r="L59" s="30">
        <f t="shared" si="23"/>
        <v>0</v>
      </c>
    </row>
    <row r="60" spans="1:12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1">
        <v>0</v>
      </c>
      <c r="I60" s="31">
        <f t="shared" si="22"/>
        <v>0</v>
      </c>
      <c r="J60" s="28">
        <f t="shared" si="22"/>
        <v>0</v>
      </c>
      <c r="K60" s="29">
        <f t="shared" si="22"/>
        <v>0</v>
      </c>
      <c r="L60" s="30">
        <f t="shared" si="23"/>
        <v>0</v>
      </c>
    </row>
    <row r="61" spans="1:12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ref="I61:I63" si="24">$C61*$E61*F61</f>
        <v>0</v>
      </c>
      <c r="J61" s="28">
        <f t="shared" ref="J61:J63" si="25">$C61*$E61*G61</f>
        <v>0</v>
      </c>
      <c r="K61" s="29">
        <f t="shared" ref="K61:K63" si="26">$C61*$E61*H61</f>
        <v>0</v>
      </c>
      <c r="L61" s="30">
        <f t="shared" si="23"/>
        <v>0</v>
      </c>
    </row>
    <row r="62" spans="1:12" ht="15.75" customHeight="1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3">
        <v>0</v>
      </c>
      <c r="I62" s="31">
        <f t="shared" si="24"/>
        <v>0</v>
      </c>
      <c r="J62" s="28">
        <f t="shared" si="25"/>
        <v>0</v>
      </c>
      <c r="K62" s="29">
        <f t="shared" si="26"/>
        <v>0</v>
      </c>
      <c r="L62" s="30">
        <f t="shared" si="23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4"/>
        <v>0</v>
      </c>
      <c r="J63" s="28">
        <f t="shared" si="25"/>
        <v>0</v>
      </c>
      <c r="K63" s="29">
        <f t="shared" si="26"/>
        <v>0</v>
      </c>
      <c r="L63" s="30">
        <f t="shared" si="23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2"/>
        <v>0</v>
      </c>
      <c r="J64" s="28">
        <f t="shared" si="22"/>
        <v>0</v>
      </c>
      <c r="K64" s="29">
        <f t="shared" si="22"/>
        <v>0</v>
      </c>
      <c r="L64" s="30">
        <f t="shared" si="23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2"/>
        <v>0</v>
      </c>
      <c r="J65" s="28">
        <f t="shared" si="22"/>
        <v>0</v>
      </c>
      <c r="K65" s="29">
        <f t="shared" si="22"/>
        <v>0</v>
      </c>
      <c r="L65" s="30">
        <f t="shared" si="23"/>
        <v>0</v>
      </c>
    </row>
    <row r="66" spans="1:12" ht="16.2" thickBot="1" x14ac:dyDescent="0.35">
      <c r="A66" s="118" t="s">
        <v>44</v>
      </c>
      <c r="B66" s="119"/>
      <c r="C66" s="50"/>
      <c r="D66" s="50"/>
      <c r="E66" s="62"/>
      <c r="F66" s="52"/>
      <c r="G66" s="52"/>
      <c r="H66" s="52"/>
      <c r="I66" s="53">
        <f>SUM(I56:I65)</f>
        <v>0</v>
      </c>
      <c r="J66" s="54">
        <f>SUM(J56:J65)</f>
        <v>0</v>
      </c>
      <c r="K66" s="55">
        <f>SUM(K56:K65)</f>
        <v>0</v>
      </c>
      <c r="L66" s="56">
        <f>SUM(L56:L65)</f>
        <v>0</v>
      </c>
    </row>
    <row r="67" spans="1:12" x14ac:dyDescent="0.3">
      <c r="A67" s="116" t="s">
        <v>45</v>
      </c>
      <c r="B67" s="117"/>
      <c r="C67" s="57"/>
      <c r="D67" s="57"/>
      <c r="E67" s="58"/>
      <c r="F67" s="59"/>
      <c r="G67" s="59"/>
      <c r="H67" s="59"/>
      <c r="I67" s="60"/>
      <c r="J67" s="60"/>
      <c r="K67" s="60"/>
      <c r="L67" s="61"/>
    </row>
    <row r="68" spans="1:12" x14ac:dyDescent="0.3">
      <c r="A68" s="11"/>
      <c r="B68" s="46"/>
      <c r="C68" s="17"/>
      <c r="D68" s="18" t="s">
        <v>25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7">$C68*$E68*F68</f>
        <v>0</v>
      </c>
      <c r="J68" s="28">
        <f t="shared" si="27"/>
        <v>0</v>
      </c>
      <c r="K68" s="29">
        <f t="shared" si="27"/>
        <v>0</v>
      </c>
      <c r="L68" s="30">
        <f t="shared" ref="L68:L77" si="28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si="27"/>
        <v>0</v>
      </c>
      <c r="J69" s="28">
        <f t="shared" si="27"/>
        <v>0</v>
      </c>
      <c r="K69" s="29">
        <f t="shared" si="27"/>
        <v>0</v>
      </c>
      <c r="L69" s="30">
        <f t="shared" si="28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7"/>
        <v>0</v>
      </c>
      <c r="J70" s="28">
        <f t="shared" si="27"/>
        <v>0</v>
      </c>
      <c r="K70" s="29">
        <f t="shared" si="27"/>
        <v>0</v>
      </c>
      <c r="L70" s="30">
        <f t="shared" si="28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7"/>
        <v>0</v>
      </c>
      <c r="J71" s="28">
        <f t="shared" si="27"/>
        <v>0</v>
      </c>
      <c r="K71" s="29">
        <f t="shared" si="27"/>
        <v>0</v>
      </c>
      <c r="L71" s="30">
        <f t="shared" si="28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7"/>
        <v>0</v>
      </c>
      <c r="J72" s="28">
        <f t="shared" si="27"/>
        <v>0</v>
      </c>
      <c r="K72" s="29">
        <f t="shared" si="27"/>
        <v>0</v>
      </c>
      <c r="L72" s="30">
        <f t="shared" si="28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ref="I73:I75" si="29">$C73*$E73*F73</f>
        <v>0</v>
      </c>
      <c r="J73" s="28">
        <f t="shared" ref="J73:J75" si="30">$C73*$E73*G73</f>
        <v>0</v>
      </c>
      <c r="K73" s="29">
        <f t="shared" ref="K73:K75" si="31">$C73*$E73*H73</f>
        <v>0</v>
      </c>
      <c r="L73" s="30">
        <f t="shared" si="28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29"/>
        <v>0</v>
      </c>
      <c r="J74" s="28">
        <f t="shared" si="30"/>
        <v>0</v>
      </c>
      <c r="K74" s="29">
        <f t="shared" si="31"/>
        <v>0</v>
      </c>
      <c r="L74" s="30">
        <f t="shared" si="28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29"/>
        <v>0</v>
      </c>
      <c r="J75" s="28">
        <f t="shared" si="30"/>
        <v>0</v>
      </c>
      <c r="K75" s="29">
        <f t="shared" si="31"/>
        <v>0</v>
      </c>
      <c r="L75" s="30">
        <f t="shared" si="28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3">
        <v>0</v>
      </c>
      <c r="I76" s="31">
        <f t="shared" si="27"/>
        <v>0</v>
      </c>
      <c r="J76" s="28">
        <f t="shared" si="27"/>
        <v>0</v>
      </c>
      <c r="K76" s="29">
        <f t="shared" si="27"/>
        <v>0</v>
      </c>
      <c r="L76" s="30">
        <f t="shared" si="28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7"/>
        <v>0</v>
      </c>
      <c r="J77" s="28">
        <f t="shared" si="27"/>
        <v>0</v>
      </c>
      <c r="K77" s="29">
        <f t="shared" si="27"/>
        <v>0</v>
      </c>
      <c r="L77" s="30">
        <f t="shared" si="28"/>
        <v>0</v>
      </c>
    </row>
    <row r="78" spans="1:12" ht="16.2" thickBot="1" x14ac:dyDescent="0.35">
      <c r="A78" s="118" t="s">
        <v>46</v>
      </c>
      <c r="B78" s="119"/>
      <c r="C78" s="50"/>
      <c r="D78" s="50"/>
      <c r="E78" s="62"/>
      <c r="F78" s="52"/>
      <c r="G78" s="52"/>
      <c r="H78" s="52"/>
      <c r="I78" s="53">
        <f>SUM(I68:I77)</f>
        <v>0</v>
      </c>
      <c r="J78" s="54">
        <f>SUM(J68:J77)</f>
        <v>0</v>
      </c>
      <c r="K78" s="55">
        <f>SUM(K68:K77)</f>
        <v>0</v>
      </c>
      <c r="L78" s="56">
        <f>SUM(L68:L77)</f>
        <v>0</v>
      </c>
    </row>
    <row r="79" spans="1:12" x14ac:dyDescent="0.3">
      <c r="A79" s="63" t="s">
        <v>47</v>
      </c>
      <c r="B79" s="64"/>
      <c r="C79" s="57"/>
      <c r="D79" s="57"/>
      <c r="E79" s="58"/>
      <c r="F79" s="59"/>
      <c r="G79" s="59"/>
      <c r="H79" s="59"/>
      <c r="I79" s="60"/>
      <c r="J79" s="60"/>
      <c r="K79" s="60"/>
      <c r="L79" s="61"/>
    </row>
    <row r="80" spans="1:12" x14ac:dyDescent="0.3">
      <c r="A80" s="11"/>
      <c r="B80" s="46" t="s">
        <v>58</v>
      </c>
      <c r="C80" s="17">
        <v>1</v>
      </c>
      <c r="D80" s="18" t="s">
        <v>25</v>
      </c>
      <c r="E80" s="26">
        <v>4000</v>
      </c>
      <c r="F80" s="19">
        <v>1</v>
      </c>
      <c r="G80" s="20">
        <v>0</v>
      </c>
      <c r="H80" s="23">
        <v>0</v>
      </c>
      <c r="I80" s="31">
        <f t="shared" ref="I80:K89" si="32">$C80*$E80*F80</f>
        <v>4000</v>
      </c>
      <c r="J80" s="28">
        <f t="shared" si="32"/>
        <v>0</v>
      </c>
      <c r="K80" s="29">
        <f t="shared" si="32"/>
        <v>0</v>
      </c>
      <c r="L80" s="30">
        <f t="shared" ref="L80:L90" si="33">SUM(I80:K80)</f>
        <v>4000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2"/>
        <v>0</v>
      </c>
      <c r="J81" s="28">
        <f t="shared" si="32"/>
        <v>0</v>
      </c>
      <c r="K81" s="29">
        <f t="shared" si="32"/>
        <v>0</v>
      </c>
      <c r="L81" s="30">
        <f t="shared" si="33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2"/>
        <v>0</v>
      </c>
      <c r="J82" s="28">
        <f t="shared" si="32"/>
        <v>0</v>
      </c>
      <c r="K82" s="29">
        <f t="shared" si="32"/>
        <v>0</v>
      </c>
      <c r="L82" s="30">
        <f t="shared" si="33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2"/>
        <v>0</v>
      </c>
      <c r="J83" s="28">
        <f t="shared" si="32"/>
        <v>0</v>
      </c>
      <c r="K83" s="29">
        <f t="shared" si="32"/>
        <v>0</v>
      </c>
      <c r="L83" s="30">
        <f t="shared" si="33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2"/>
        <v>0</v>
      </c>
      <c r="J84" s="28">
        <f t="shared" si="32"/>
        <v>0</v>
      </c>
      <c r="K84" s="29">
        <f t="shared" si="32"/>
        <v>0</v>
      </c>
      <c r="L84" s="30">
        <f t="shared" si="33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2"/>
        <v>0</v>
      </c>
      <c r="J85" s="28">
        <f t="shared" si="32"/>
        <v>0</v>
      </c>
      <c r="K85" s="29">
        <f t="shared" si="32"/>
        <v>0</v>
      </c>
      <c r="L85" s="30">
        <f t="shared" si="33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2"/>
        <v>0</v>
      </c>
      <c r="J86" s="28">
        <f t="shared" si="32"/>
        <v>0</v>
      </c>
      <c r="K86" s="29">
        <f t="shared" si="32"/>
        <v>0</v>
      </c>
      <c r="L86" s="30">
        <f t="shared" si="33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2"/>
        <v>0</v>
      </c>
      <c r="J87" s="28">
        <f t="shared" si="32"/>
        <v>0</v>
      </c>
      <c r="K87" s="29">
        <f t="shared" si="32"/>
        <v>0</v>
      </c>
      <c r="L87" s="30">
        <f t="shared" si="33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2"/>
        <v>0</v>
      </c>
      <c r="J88" s="28">
        <f t="shared" si="32"/>
        <v>0</v>
      </c>
      <c r="K88" s="29">
        <f t="shared" si="32"/>
        <v>0</v>
      </c>
      <c r="L88" s="30">
        <f t="shared" si="33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2"/>
        <v>0</v>
      </c>
      <c r="J89" s="28">
        <f t="shared" si="32"/>
        <v>0</v>
      </c>
      <c r="K89" s="29">
        <f t="shared" si="32"/>
        <v>0</v>
      </c>
      <c r="L89" s="30">
        <f t="shared" si="33"/>
        <v>0</v>
      </c>
    </row>
    <row r="90" spans="1:12" ht="16.2" thickBot="1" x14ac:dyDescent="0.35">
      <c r="A90" s="120" t="s">
        <v>49</v>
      </c>
      <c r="B90" s="121"/>
      <c r="C90" s="86"/>
      <c r="D90" s="49"/>
      <c r="E90" s="86"/>
      <c r="F90" s="86"/>
      <c r="G90" s="86"/>
      <c r="H90" s="86"/>
      <c r="I90" s="87">
        <f>SUM(I80:I89)</f>
        <v>4000</v>
      </c>
      <c r="J90" s="88">
        <f>SUM(J80:J89)</f>
        <v>0</v>
      </c>
      <c r="K90" s="88">
        <f>SUM(K80:K89)</f>
        <v>0</v>
      </c>
      <c r="L90" s="89">
        <f t="shared" si="33"/>
        <v>4000</v>
      </c>
    </row>
    <row r="91" spans="1:12" ht="30" customHeight="1" thickTop="1" thickBot="1" x14ac:dyDescent="0.4">
      <c r="A91" s="146" t="s">
        <v>65</v>
      </c>
      <c r="B91" s="147"/>
      <c r="C91" s="147"/>
      <c r="D91" s="147"/>
      <c r="E91" s="147"/>
      <c r="F91" s="147"/>
      <c r="G91" s="147"/>
      <c r="H91" s="147"/>
      <c r="I91" s="65">
        <f>I90+I78+I66+I54+I42+I30+I18</f>
        <v>130825.01879999999</v>
      </c>
      <c r="J91" s="66">
        <f>J90+J78+J66+J54+J42+J30+J18</f>
        <v>0</v>
      </c>
      <c r="K91" s="66">
        <f>K90+K78+K66+K54+K42+K30+K18</f>
        <v>0</v>
      </c>
      <c r="L91" s="67">
        <f>L90+L78+L66+L54+L42+L30+L18</f>
        <v>130825.01879999999</v>
      </c>
    </row>
    <row r="92" spans="1:12" ht="30" customHeight="1" x14ac:dyDescent="0.35">
      <c r="A92" s="139" t="s">
        <v>66</v>
      </c>
      <c r="B92" s="140"/>
      <c r="C92" s="140"/>
      <c r="D92" s="140"/>
      <c r="E92" s="140"/>
      <c r="F92" s="140"/>
      <c r="G92" s="140"/>
      <c r="H92" s="24">
        <v>0.15</v>
      </c>
      <c r="I92" s="38">
        <f>(I91-I78)*H92</f>
        <v>19623.752819999998</v>
      </c>
      <c r="J92" s="39"/>
      <c r="K92" s="39"/>
      <c r="L92" s="40">
        <f>SUM(I92)</f>
        <v>19623.752819999998</v>
      </c>
    </row>
    <row r="93" spans="1:12" ht="30" customHeight="1" x14ac:dyDescent="0.35">
      <c r="A93" s="141" t="s">
        <v>67</v>
      </c>
      <c r="B93" s="142"/>
      <c r="C93" s="142"/>
      <c r="D93" s="142"/>
      <c r="E93" s="142"/>
      <c r="F93" s="142"/>
      <c r="G93" s="142"/>
      <c r="H93" s="142"/>
      <c r="I93" s="41">
        <f>I92+I91</f>
        <v>150448.77161999998</v>
      </c>
      <c r="J93" s="41">
        <f>J92+J91</f>
        <v>0</v>
      </c>
      <c r="K93" s="41">
        <f>K92+K91</f>
        <v>0</v>
      </c>
      <c r="L93" s="42">
        <f>L92+L91</f>
        <v>150448.77161999998</v>
      </c>
    </row>
    <row r="94" spans="1:12" ht="30" customHeight="1" thickBot="1" x14ac:dyDescent="0.4">
      <c r="A94" s="142" t="s">
        <v>68</v>
      </c>
      <c r="B94" s="142"/>
      <c r="C94" s="142"/>
      <c r="D94" s="142"/>
      <c r="E94" s="142"/>
      <c r="F94" s="142"/>
      <c r="G94" s="142"/>
      <c r="H94" s="142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43" t="s">
        <v>69</v>
      </c>
      <c r="B95" s="144"/>
      <c r="C95" s="144"/>
      <c r="D95" s="144"/>
      <c r="E95" s="144"/>
      <c r="F95" s="144"/>
      <c r="G95" s="144"/>
      <c r="H95" s="144"/>
      <c r="I95" s="84">
        <f>I93+I94</f>
        <v>150448.77161999998</v>
      </c>
      <c r="J95" s="84">
        <f>J93+J94</f>
        <v>0</v>
      </c>
      <c r="K95" s="84">
        <f>K93+K94</f>
        <v>0</v>
      </c>
      <c r="L95" s="85">
        <f>L93+L94</f>
        <v>150448.77161999998</v>
      </c>
    </row>
    <row r="96" spans="1:12" x14ac:dyDescent="0.3">
      <c r="A96" s="133"/>
      <c r="B96" s="133"/>
    </row>
    <row r="97" spans="1:5" ht="16.2" thickBot="1" x14ac:dyDescent="0.35">
      <c r="A97" s="134"/>
      <c r="B97" s="134"/>
    </row>
    <row r="98" spans="1:5" ht="21" x14ac:dyDescent="0.4">
      <c r="A98" s="112" t="s">
        <v>55</v>
      </c>
      <c r="B98" s="113"/>
      <c r="C98" s="135">
        <f>'Year 1'!I92+'Year 2'!I93+'Year 3'!I93</f>
        <v>451346.31485999993</v>
      </c>
      <c r="D98" s="135"/>
      <c r="E98" s="136"/>
    </row>
    <row r="99" spans="1:5" ht="21.6" thickBot="1" x14ac:dyDescent="0.45">
      <c r="A99" s="131" t="s">
        <v>56</v>
      </c>
      <c r="B99" s="132"/>
      <c r="C99" s="137">
        <f>'Year 1'!L94+'Year 2'!L95+'Year 3'!L95</f>
        <v>451346.31485999993</v>
      </c>
      <c r="D99" s="137"/>
      <c r="E99" s="138"/>
    </row>
  </sheetData>
  <sheetProtection algorithmName="SHA-512" hashValue="3WRgPFdiFh1ca1zIF201wlZryHID/XiCIK+OCcJyd8L9UnyNmQA+eh0QlWAMGwKjDDsT6Q522nD5d3P42/fk8A==" saltValue="TCZl4L7FtXInQbb9eG5b6A==" spinCount="100000" sheet="1" formatCells="0" formatColumns="0" formatRows="0" insertRows="0" selectLockedCells="1"/>
  <mergeCells count="30">
    <mergeCell ref="A1:L1"/>
    <mergeCell ref="I5:K5"/>
    <mergeCell ref="C5:E5"/>
    <mergeCell ref="F5:H5"/>
    <mergeCell ref="A7:B7"/>
    <mergeCell ref="B2:L2"/>
    <mergeCell ref="B3:L3"/>
    <mergeCell ref="B4:L4"/>
    <mergeCell ref="A19:B19"/>
    <mergeCell ref="A66:B66"/>
    <mergeCell ref="A18:B18"/>
    <mergeCell ref="A30:B30"/>
    <mergeCell ref="A54:B54"/>
    <mergeCell ref="A31:B31"/>
    <mergeCell ref="A42:B42"/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5:H95"/>
    <mergeCell ref="A94:H94"/>
    <mergeCell ref="A93:H93"/>
    <mergeCell ref="A92:G92"/>
    <mergeCell ref="A98:B98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A081000F-1231-4EC1-96B3-F0A1F880E522}">
      <formula1>0</formula1>
      <formula2>0.15</formula2>
    </dataValidation>
    <dataValidation type="list" allowBlank="1" showInputMessage="1" showErrorMessage="1" sqref="D80:D89 D56:D65 D44:D53 D32:D41 D20:D29 D8:D17 D68:D77" xr:uid="{D6CFA508-D5B7-4966-A4F8-3B6BB97AE5FB}">
      <formula1>$U$6:$U$13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71A7FD940AAB46A2031FF01679CBDC" ma:contentTypeVersion="20" ma:contentTypeDescription="Create a new document." ma:contentTypeScope="" ma:versionID="c5a82ebe4c9a9a44cf59b87e1f5b3df2">
  <xsd:schema xmlns:xsd="http://www.w3.org/2001/XMLSchema" xmlns:xs="http://www.w3.org/2001/XMLSchema" xmlns:p="http://schemas.microsoft.com/office/2006/metadata/properties" xmlns:ns2="77b96dae-08d7-44a8-a2d5-aeee953e4990" xmlns:ns3="31267992-048c-4c23-9d21-b346a20c50f6" targetNamespace="http://schemas.microsoft.com/office/2006/metadata/properties" ma:root="true" ma:fieldsID="e18d0cf44f387e1768ca430d7ab9a55e" ns2:_="" ns3:_="">
    <xsd:import namespace="77b96dae-08d7-44a8-a2d5-aeee953e4990"/>
    <xsd:import namespace="31267992-048c-4c23-9d21-b346a20c5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96dae-08d7-44a8-a2d5-aeee953e4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ae0d76-47d0-4878-a7e2-09ead31ab4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67992-048c-4c23-9d21-b346a20c5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181fee-2a7b-4004-bc47-eb1141b034eb}" ma:internalName="TaxCatchAll" ma:showField="CatchAllData" ma:web="31267992-048c-4c23-9d21-b346a20c50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7b96dae-08d7-44a8-a2d5-aeee953e4990" xsi:nil="true"/>
    <TaxCatchAll xmlns="31267992-048c-4c23-9d21-b346a20c50f6" xsi:nil="true"/>
    <lcf76f155ced4ddcb4097134ff3c332f xmlns="77b96dae-08d7-44a8-a2d5-aeee953e499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F93E05F-1D20-4729-BBD4-6FB3A543F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96dae-08d7-44a8-a2d5-aeee953e4990"/>
    <ds:schemaRef ds:uri="31267992-048c-4c23-9d21-b346a20c5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C8BAF-691D-4CE5-AE00-89C29E76E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EE362-CB52-4D85-9E3B-E7D7315CEEC9}">
  <ds:schemaRefs>
    <ds:schemaRef ds:uri="http://schemas.microsoft.com/office/2006/metadata/properties"/>
    <ds:schemaRef ds:uri="http://schemas.microsoft.com/office/infopath/2007/PartnerControls"/>
    <ds:schemaRef ds:uri="77b96dae-08d7-44a8-a2d5-aeee953e4990"/>
    <ds:schemaRef ds:uri="31267992-048c-4c23-9d21-b346a20c50f6"/>
  </ds:schemaRefs>
</ds:datastoreItem>
</file>

<file path=customXml/itemProps4.xml><?xml version="1.0" encoding="utf-8"?>
<ds:datastoreItem xmlns:ds="http://schemas.openxmlformats.org/officeDocument/2006/customXml" ds:itemID="{725127BB-4154-4B64-9CE2-35B01526ED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Wolf, Kristina@BOF</cp:lastModifiedBy>
  <cp:revision/>
  <dcterms:created xsi:type="dcterms:W3CDTF">2014-12-06T04:41:55Z</dcterms:created>
  <dcterms:modified xsi:type="dcterms:W3CDTF">2025-08-22T03:46:35Z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0x0101001A71A7FD940AAB46A2031FF01679CBDC</vt:lpwstr>
  </property>
  <property fmtid="{D5CDD505-2E9C-101B-9397-08002B2CF9AE}" pid="3" name="MediaServiceImageTags">
    <vt:lpwstr/>
  </property>
</Properties>
</file>