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drawings/drawing5.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6.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7.xml" ContentType="application/vnd.openxmlformats-officedocument.drawing+xml"/>
  <Override PartName="/xl/tables/table15.xml" ContentType="application/vnd.openxmlformats-officedocument.spreadsheetml.table+xml"/>
  <Override PartName="/xl/tables/table16.xml" ContentType="application/vnd.openxmlformats-officedocument.spreadsheetml.table+xml"/>
  <Override PartName="/xl/drawings/drawing8.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9.xml" ContentType="application/vnd.openxmlformats-officedocument.drawing+xml"/>
  <Override PartName="/xl/tables/table19.xml" ContentType="application/vnd.openxmlformats-officedocument.spreadsheetml.table+xml"/>
  <Override PartName="/xl/drawings/drawing10.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drawings/drawing11.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drawings/drawing12.xml" ContentType="application/vnd.openxmlformats-officedocument.drawing+xml"/>
  <Override PartName="/xl/tables/table24.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4"/>
  <workbookPr defaultThemeVersion="124226"/>
  <mc:AlternateContent xmlns:mc="http://schemas.openxmlformats.org/markup-compatibility/2006">
    <mc:Choice Requires="x15">
      <x15ac:absPath xmlns:x15ac="http://schemas.microsoft.com/office/spreadsheetml/2010/11/ac" url="S:\CII Section\CAL FIRE UCF\QM\"/>
    </mc:Choice>
  </mc:AlternateContent>
  <xr:revisionPtr revIDLastSave="0" documentId="8_{FD83C56D-F7F2-471C-A3B4-44E0F219388E}" xr6:coauthVersionLast="47" xr6:coauthVersionMax="47" xr10:uidLastSave="{00000000-0000-0000-0000-000000000000}"/>
  <workbookProtection workbookAlgorithmName="SHA-512" workbookHashValue="81VuFDY7l7wX8wkWwuWqL47d4p6eaQF2a2kmFon8AJ6b7XtP3+rdJ/xznL/0c0whWMhvXtXpk1/p6LDM1SPx6g==" workbookSaltValue="pzrqlN5jDoySEoKA7updJw==" workbookSpinCount="100000" lockStructure="1"/>
  <bookViews>
    <workbookView xWindow="0" yWindow="0" windowWidth="20250" windowHeight="6840" tabRatio="808" firstSheet="1" activeTab="1" xr2:uid="{00000000-000D-0000-FFFF-FFFF00000000}"/>
  </bookViews>
  <sheets>
    <sheet name="Read Me" sheetId="9" r:id="rId1"/>
    <sheet name="Project Info" sheetId="31" r:id="rId2"/>
    <sheet name="Tree Planting-ITP" sheetId="2" r:id="rId3"/>
    <sheet name="Tree Planting-ITS" sheetId="18" r:id="rId4"/>
    <sheet name="Wood Products" sheetId="4" r:id="rId5"/>
    <sheet name="Electricity" sheetId="16" r:id="rId6"/>
    <sheet name="GHG Summary" sheetId="24" r:id="rId7"/>
    <sheet name="Co-Benefit Summary" sheetId="29" r:id="rId8"/>
    <sheet name="Definitions" sheetId="12" r:id="rId9"/>
    <sheet name="Documentation" sheetId="27" r:id="rId10"/>
    <sheet name="ERFs &amp; Sources" sheetId="28" r:id="rId11"/>
    <sheet name="Defaults &lt;HIDE&gt;" sheetId="30" state="hidden" r:id="rId12"/>
  </sheets>
  <definedNames>
    <definedName name="EquipmentType" localSheetId="10">#REF!</definedName>
    <definedName name="EquipmentType">#REF!</definedName>
    <definedName name="EquipmentType2" localSheetId="10">#REF!,#REF!,#REF!,#REF!,#REF!</definedName>
    <definedName name="EquipmentType2">#REF!,#REF!,#REF!,#REF!,#REF!</definedName>
    <definedName name="EquipmentType3" localSheetId="10">#REF!</definedName>
    <definedName name="EquipmentType3">#REF!</definedName>
    <definedName name="_xlnm.Print_Area" localSheetId="7">'Co-Benefit Summary'!$A$1:$D$42</definedName>
    <definedName name="_xlnm.Print_Area" localSheetId="8">Definitions!$A$1:$E$49</definedName>
    <definedName name="_xlnm.Print_Area" localSheetId="9">Documentation!$A$1:$G$28</definedName>
    <definedName name="_xlnm.Print_Area" localSheetId="10">'ERFs &amp; Sources'!$A$1:$D$64</definedName>
    <definedName name="_xlnm.Print_Area" localSheetId="6">'GHG Summary'!$A$1:$E$34</definedName>
    <definedName name="_xlnm.Print_Area" localSheetId="1">'Project Info'!$A$1:$K$40</definedName>
    <definedName name="_xlnm.Print_Area" localSheetId="2">'Tree Planting-ITP'!$A$1:$N$89</definedName>
    <definedName name="_xlnm.Print_Area" localSheetId="3">'Tree Planting-ITS'!$A$1:$K$45</definedName>
    <definedName name="_xlnm.Print_Area" localSheetId="4">'Wood Products'!$A$1:$K$28</definedName>
    <definedName name="RefrigerantTypes" localSheetId="10">#REF!</definedName>
    <definedName name="RefrigerantTyp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5" i="31" l="1"/>
  <c r="D36" i="31"/>
  <c r="C37" i="31"/>
  <c r="D38" i="31"/>
  <c r="C39" i="31"/>
  <c r="E17" i="24"/>
  <c r="E16" i="24"/>
  <c r="E15" i="24"/>
  <c r="E14" i="24"/>
  <c r="E13" i="24"/>
  <c r="C9" i="29"/>
  <c r="C9" i="24"/>
  <c r="D34" i="31" l="1"/>
  <c r="D33" i="31"/>
  <c r="D32" i="31"/>
  <c r="D31" i="31"/>
  <c r="D29" i="31"/>
  <c r="D70" i="2" l="1"/>
  <c r="E70" i="2"/>
  <c r="F70" i="2"/>
  <c r="G70" i="2"/>
  <c r="H70" i="2"/>
  <c r="I70" i="2"/>
  <c r="J70" i="2"/>
  <c r="K70" i="2"/>
  <c r="C45" i="28" l="1"/>
  <c r="J32" i="18" l="1"/>
  <c r="J40" i="18" l="1"/>
  <c r="J39" i="18"/>
  <c r="J38" i="18"/>
  <c r="J37" i="18"/>
  <c r="J36" i="18"/>
  <c r="J35" i="18"/>
  <c r="J34" i="18" l="1"/>
  <c r="J33" i="18"/>
  <c r="J43" i="18" l="1"/>
  <c r="J42" i="18"/>
  <c r="J44" i="18" l="1"/>
  <c r="J30" i="18" l="1"/>
  <c r="E24" i="24" l="1"/>
  <c r="J29" i="18"/>
  <c r="E22" i="24" l="1"/>
  <c r="J31" i="18"/>
  <c r="B1" i="18" l="1"/>
  <c r="F20" i="18" l="1"/>
  <c r="J41" i="18" s="1"/>
  <c r="F20" i="2"/>
  <c r="K85" i="2" s="1"/>
  <c r="B1" i="4"/>
  <c r="B1" i="16" s="1"/>
  <c r="B4" i="18"/>
  <c r="B4" i="4" s="1"/>
  <c r="B4" i="16" s="1"/>
  <c r="B6" i="18"/>
  <c r="B6" i="4" s="1"/>
  <c r="B6" i="16" s="1"/>
  <c r="B3" i="18"/>
  <c r="B3" i="4" s="1"/>
  <c r="B3" i="16" s="1"/>
  <c r="D36" i="29" l="1"/>
  <c r="D21" i="29" s="1"/>
  <c r="B1" i="28"/>
  <c r="B3" i="28"/>
  <c r="B6" i="28"/>
  <c r="B4" i="28"/>
  <c r="D37" i="29" l="1"/>
  <c r="D22" i="29" s="1"/>
  <c r="D27" i="4" l="1"/>
  <c r="J21" i="4" l="1"/>
  <c r="J20" i="4"/>
  <c r="J19" i="4"/>
  <c r="J16" i="4"/>
  <c r="J17" i="4" s="1"/>
  <c r="E25" i="24" s="1"/>
  <c r="J18" i="4"/>
  <c r="K81" i="2" l="1"/>
  <c r="K80" i="2"/>
  <c r="K79" i="2"/>
  <c r="K87" i="2"/>
  <c r="D39" i="29" s="1"/>
  <c r="D24" i="29" s="1"/>
  <c r="K84" i="2"/>
  <c r="K76" i="2"/>
  <c r="K82" i="2"/>
  <c r="K83" i="2"/>
  <c r="K74" i="2"/>
  <c r="K78" i="2"/>
  <c r="K86" i="2"/>
  <c r="K77" i="2"/>
  <c r="K73" i="2"/>
  <c r="E21" i="24" s="1"/>
  <c r="K88" i="2" l="1"/>
  <c r="D38" i="29"/>
  <c r="D23" i="29" s="1"/>
  <c r="K75" i="2"/>
  <c r="E28" i="24" s="1"/>
  <c r="E23" i="24"/>
  <c r="E27" i="16"/>
  <c r="D27" i="16" l="1"/>
  <c r="H21" i="16" s="1"/>
  <c r="D32" i="29" s="1"/>
  <c r="D17" i="29" s="1"/>
  <c r="H23" i="16" l="1"/>
  <c r="H22" i="16"/>
  <c r="D29" i="29"/>
  <c r="D14" i="29" s="1"/>
  <c r="H24" i="16"/>
  <c r="D35" i="29"/>
  <c r="D20" i="29" s="1"/>
  <c r="H20" i="16"/>
  <c r="E27" i="24" s="1"/>
  <c r="H19" i="16"/>
  <c r="E26" i="24" s="1"/>
  <c r="D30" i="29" l="1"/>
  <c r="D15" i="29" s="1"/>
  <c r="D33" i="29"/>
  <c r="D18" i="29" s="1"/>
  <c r="D31" i="29"/>
  <c r="D16" i="29" s="1"/>
  <c r="D34" i="29"/>
  <c r="D19" i="29" s="1"/>
  <c r="D40" i="29"/>
  <c r="D25" i="29" s="1"/>
  <c r="H25" i="16"/>
  <c r="D41" i="29" s="1"/>
  <c r="D26" i="29" s="1"/>
  <c r="E30" i="24"/>
  <c r="E29" i="24" s="1"/>
  <c r="E33" i="24" l="1"/>
  <c r="E32" i="24"/>
  <c r="E31" i="24"/>
</calcChain>
</file>

<file path=xl/sharedStrings.xml><?xml version="1.0" encoding="utf-8"?>
<sst xmlns="http://schemas.openxmlformats.org/spreadsheetml/2006/main" count="1519" uniqueCount="325">
  <si>
    <t>blank cell</t>
  </si>
  <si>
    <t>California Air Resources Board</t>
  </si>
  <si>
    <t>Benefits Calculator Tool for the</t>
  </si>
  <si>
    <t>Urban and Community Forestry Program</t>
  </si>
  <si>
    <t>California Climate Investments</t>
  </si>
  <si>
    <t>ABOUT:</t>
  </si>
  <si>
    <t xml:space="preserve">For the CAL FIRE Urban and Community Forestry (UCF) Program, CARB staff developed this Draft UCF Benefits Calculator Tool to estimate the net GHG benefit and selected co-benefits of each proposed project type.  This Benefits Calculator Tool is available for download at: </t>
  </si>
  <si>
    <t>www.arb.ca.gov/cci-resources</t>
  </si>
  <si>
    <t>This UCF Benefits Calculator Tool estimates net GHG benefit and air pollutant emission co-benefits using methods described in the supporting UCF Quantification Methodology.  Other co-benefits estimated in this and other benefits calculator tools use methods described in CARB's Co-benefit Assessment Methodologies.  All CARB Co-benefit Assessment Methodologies are available at:</t>
  </si>
  <si>
    <t>www.arb.ca.gov/cci-cobenefits</t>
  </si>
  <si>
    <t>CARB released the Draft UCF Program Benefits Calculator Tool and Draft UCF Quantification Methodology for public comment in December 2019.  This Final UCF Benefits Calculator Tool and accompanying Final UCF Quantification Methodology have been updated to address public comments, where appropriate, and for consistency with updates to the UCF Program Guidelines.</t>
  </si>
  <si>
    <r>
      <rPr>
        <sz val="12"/>
        <rFont val="Avenir LT Std 55 Roman"/>
        <family val="2"/>
      </rPr>
      <t xml:space="preserve">A step-by-step </t>
    </r>
    <r>
      <rPr>
        <b/>
        <sz val="12"/>
        <rFont val="Avenir LT Std 55 Roman"/>
        <family val="2"/>
      </rPr>
      <t>user guide</t>
    </r>
    <r>
      <rPr>
        <sz val="12"/>
        <rFont val="Avenir LT Std 55 Roman"/>
        <family val="2"/>
      </rPr>
      <t xml:space="preserve">, including a </t>
    </r>
    <r>
      <rPr>
        <b/>
        <sz val="12"/>
        <rFont val="Avenir LT Std 55 Roman"/>
        <family val="2"/>
      </rPr>
      <t>project example</t>
    </r>
    <r>
      <rPr>
        <sz val="12"/>
        <rFont val="Avenir LT Std 55 Roman"/>
        <family val="2"/>
      </rPr>
      <t>, for this Benefits Calculator Tool is available at:</t>
    </r>
  </si>
  <si>
    <t>http://www.arb.ca.gov/cc/capandtrade/auctionproceeds/calfire_ucf_finaluserguide_041620_v2.pdf</t>
  </si>
  <si>
    <t>More information:</t>
  </si>
  <si>
    <t>· Questions on this Benefits Calculator Tool should be sent to:</t>
  </si>
  <si>
    <t>GGRFProgram@arb.ca.gov</t>
  </si>
  <si>
    <t xml:space="preserve">· For more information on CARB’s efforts to support implementation of California Climate Investments, see: </t>
  </si>
  <si>
    <t>www.arb.ca.gov/auctionproceeds</t>
  </si>
  <si>
    <t>· Questions pertaining to the UCF Program should be sent to the Urban Forester in your region:</t>
  </si>
  <si>
    <t>Find the CAL FIRE Urban Forester in your area</t>
  </si>
  <si>
    <t>Note to applicants:</t>
  </si>
  <si>
    <r>
      <rPr>
        <sz val="12"/>
        <rFont val="Avenir LT Std 55 Roman"/>
        <family val="2"/>
      </rPr>
      <t xml:space="preserve">A step-by-step </t>
    </r>
    <r>
      <rPr>
        <b/>
        <sz val="12"/>
        <rFont val="Avenir LT Std 55 Roman"/>
        <family val="2"/>
      </rPr>
      <t xml:space="preserve">user guide, </t>
    </r>
    <r>
      <rPr>
        <sz val="12"/>
        <rFont val="Avenir LT Std 55 Roman"/>
        <family val="2"/>
      </rPr>
      <t xml:space="preserve">including </t>
    </r>
    <r>
      <rPr>
        <b/>
        <sz val="12"/>
        <rFont val="Avenir LT Std 55 Roman"/>
        <family val="2"/>
      </rPr>
      <t>project example</t>
    </r>
    <r>
      <rPr>
        <sz val="12"/>
        <rFont val="Avenir LT Std 55 Roman"/>
        <family val="2"/>
      </rPr>
      <t xml:space="preserve"> for this Benefits Calculator Tool is available at:</t>
    </r>
  </si>
  <si>
    <t>Third-party tools:</t>
  </si>
  <si>
    <t>This Benefits Calculator Tool requires data inputs obtained from several third-party tools.  Information for using each of these tools is available in the user guide (see above).</t>
  </si>
  <si>
    <t>Data outputs from the following third-party tools are required to use this Benefits Calculator Tool:</t>
  </si>
  <si>
    <t> i-Tree Planting</t>
  </si>
  <si>
    <t>Available at:</t>
  </si>
  <si>
    <t>https://planting.itreetools.org/</t>
  </si>
  <si>
    <t> i-Tree Streets</t>
  </si>
  <si>
    <t>https://www.itreetools.org/streets/index.php</t>
  </si>
  <si>
    <t> Water Budget Workbook for New &amp; Rehabilitated Non-Residential Landscapes</t>
  </si>
  <si>
    <t>http://water.ca.gov</t>
  </si>
  <si>
    <t> Water Use Classification of Landscape Species (WUCOLS IV)</t>
  </si>
  <si>
    <t>http://ucanr.edu/</t>
  </si>
  <si>
    <t xml:space="preserve">Information for using i-Tree tools is available in the user guide (see above). </t>
  </si>
  <si>
    <t>Information and examples for using the water tools is available in the Water Savings Co-benefit Assessment Methodology at:</t>
  </si>
  <si>
    <t>www.arb.ca.gov/cci-cobenefits.</t>
  </si>
  <si>
    <t>Step 1: Identify and input basic project information</t>
  </si>
  <si>
    <r>
      <t>UCF</t>
    </r>
    <r>
      <rPr>
        <sz val="12"/>
        <color rgb="FFC00000"/>
        <rFont val="Avenir LT Std 55 Roman"/>
        <family val="2"/>
      </rPr>
      <t xml:space="preserve"> </t>
    </r>
    <r>
      <rPr>
        <sz val="12"/>
        <rFont val="Avenir LT Std 55 Roman"/>
        <family val="2"/>
      </rPr>
      <t>applicants must enter the applicable information in the table below before proceeding with the project-specific data on the green inputs tabs.</t>
    </r>
  </si>
  <si>
    <t>Category</t>
  </si>
  <si>
    <t>Input</t>
  </si>
  <si>
    <t>Required?</t>
  </si>
  <si>
    <t>Project Name:</t>
  </si>
  <si>
    <t>Key for color-coded fields:</t>
  </si>
  <si>
    <t>Grant ID:</t>
  </si>
  <si>
    <r>
      <t>To be completed by</t>
    </r>
    <r>
      <rPr>
        <b/>
        <sz val="12"/>
        <color rgb="FFC00000"/>
        <rFont val="Avenir LT Std 55 Roman"/>
        <family val="2"/>
      </rPr>
      <t xml:space="preserve"> </t>
    </r>
    <r>
      <rPr>
        <sz val="12"/>
        <rFont val="Avenir LT Std 55 Roman"/>
        <family val="2"/>
      </rPr>
      <t>CAL FIRE staff</t>
    </r>
  </si>
  <si>
    <t>Green</t>
  </si>
  <si>
    <t>Required input</t>
  </si>
  <si>
    <t>Contact Name:</t>
  </si>
  <si>
    <t>Blue</t>
  </si>
  <si>
    <t>Optional input*</t>
  </si>
  <si>
    <t>Contact Phone Number:</t>
  </si>
  <si>
    <t>Grey</t>
  </si>
  <si>
    <t>Output field (not modifiable)</t>
  </si>
  <si>
    <t>Contact Email:</t>
  </si>
  <si>
    <t>Yellow</t>
  </si>
  <si>
    <t>Helpful hints</t>
  </si>
  <si>
    <t>Date Calculator Completed:</t>
  </si>
  <si>
    <t>*See "Documentation" tab for more information</t>
  </si>
  <si>
    <t>Total UCF California Climate Investments (GGRF) Funds Requested ($):</t>
  </si>
  <si>
    <t>Additional California Climate Investments (GGRF) Funds Requested ($):</t>
  </si>
  <si>
    <t>Total California Climate Investments (GGRF) Funds Requested ($):</t>
  </si>
  <si>
    <t>Non-California Climate Investments (Non-GGRF) Funds ($):</t>
  </si>
  <si>
    <t>Total Funds ($):</t>
  </si>
  <si>
    <t>Estimated Change in Water Irrigation from Planting Trees</t>
  </si>
  <si>
    <t>Enter data below after using the UCANR Water Use Classification of Landscape Species (WUCOLS IV) and the DWR Water Budget Workbook for New and Rehabilitated Non-Residential Landscapes (Water Budget Workbook).</t>
  </si>
  <si>
    <t>All questions on baseline and project water use estimates should be directed to CARB at:</t>
  </si>
  <si>
    <t>Blank Column</t>
  </si>
  <si>
    <t>Blank Column2</t>
  </si>
  <si>
    <t>Blank Column3</t>
  </si>
  <si>
    <t>If Project Involves Additional Irrigation, Estimated Annual Baseline On-site Water Use (gal/year)</t>
  </si>
  <si>
    <t>If Project Involves Additional Irrigation, Estimated Annual On-site Water Use After Planting (gal/year)</t>
  </si>
  <si>
    <t>Irrigation Savings Over 40 Year Quantification Period (gal)</t>
  </si>
  <si>
    <t>Tree Planting Benefits</t>
  </si>
  <si>
    <t>Enter data below after using i-Tree Planting to estimate tree carbon storage, electricity savings, natural gas savings, water savings, and co-pollutants removed due to the groups of trees.</t>
  </si>
  <si>
    <t>Group Identifier</t>
  </si>
  <si>
    <t>Tree Group Characteristics</t>
  </si>
  <si>
    <t>Quantity of Trees Planted within this Tree Group</t>
  </si>
  <si>
    <r>
      <t>Carbon Stored in Tree Group Over the 40 Year Quantification Period 
(lb CO</t>
    </r>
    <r>
      <rPr>
        <b/>
        <vertAlign val="subscript"/>
        <sz val="12"/>
        <rFont val="Avenir LT Std 55 Roman"/>
        <family val="2"/>
      </rPr>
      <t>2</t>
    </r>
    <r>
      <rPr>
        <b/>
        <sz val="12"/>
        <rFont val="Avenir LT Std 55 Roman"/>
        <family val="2"/>
      </rPr>
      <t>e)</t>
    </r>
  </si>
  <si>
    <t>Electricity Savings From Tree Group Over the 40 Year Quantification Period 
(kWh)</t>
  </si>
  <si>
    <t>Natural Gas Savings From Tree Group Over the 40 Year Quantification Period
(MMBtu)</t>
  </si>
  <si>
    <r>
      <t>NO</t>
    </r>
    <r>
      <rPr>
        <b/>
        <vertAlign val="subscript"/>
        <sz val="12"/>
        <rFont val="Avenir LT Std 55 Roman"/>
        <family val="2"/>
      </rPr>
      <t>2</t>
    </r>
    <r>
      <rPr>
        <b/>
        <sz val="12"/>
        <rFont val="Avenir LT Std 55 Roman"/>
        <family val="2"/>
      </rPr>
      <t xml:space="preserve"> Removed Over the 40 Year Quantification Period
(lb)</t>
    </r>
  </si>
  <si>
    <r>
      <t>PM</t>
    </r>
    <r>
      <rPr>
        <b/>
        <vertAlign val="subscript"/>
        <sz val="12"/>
        <rFont val="Avenir LT Std 55 Roman"/>
        <family val="2"/>
      </rPr>
      <t>2.5</t>
    </r>
    <r>
      <rPr>
        <b/>
        <sz val="12"/>
        <rFont val="Avenir LT Std 55 Roman"/>
        <family val="2"/>
      </rPr>
      <t xml:space="preserve"> Removed Over the 40 Year Quantification Period
(lb)</t>
    </r>
  </si>
  <si>
    <t>Rainfall Interception Over the 40 Year Quantification Period 
(gal)</t>
  </si>
  <si>
    <t>Avoided Runoff Over the 40 Year Quantification Period 
(gal)</t>
  </si>
  <si>
    <t>Years of Establishment and Replacement Care Provided by Project (years)</t>
  </si>
  <si>
    <t>POP SUBTOTAL</t>
  </si>
  <si>
    <t>Output</t>
  </si>
  <si>
    <r>
      <t>GHG Benefit of Carbon Stored in Live Project Trees (MT CO</t>
    </r>
    <r>
      <rPr>
        <b/>
        <vertAlign val="subscript"/>
        <sz val="12"/>
        <rFont val="Avenir LT Std 55 Roman"/>
        <family val="2"/>
      </rPr>
      <t>2</t>
    </r>
    <r>
      <rPr>
        <b/>
        <sz val="12"/>
        <rFont val="Avenir LT Std 55 Roman"/>
        <family val="2"/>
      </rPr>
      <t>e)</t>
    </r>
  </si>
  <si>
    <r>
      <t>GHG Benefit from Energy Savings (MT CO</t>
    </r>
    <r>
      <rPr>
        <b/>
        <vertAlign val="subscript"/>
        <sz val="12"/>
        <rFont val="Avenir LT Std 55 Roman"/>
        <family val="2"/>
      </rPr>
      <t>2</t>
    </r>
    <r>
      <rPr>
        <b/>
        <sz val="12"/>
        <rFont val="Avenir LT Std 55 Roman"/>
        <family val="2"/>
      </rPr>
      <t>e)</t>
    </r>
  </si>
  <si>
    <r>
      <t>GHG Emissions from Project Implementation (MT CO</t>
    </r>
    <r>
      <rPr>
        <b/>
        <vertAlign val="subscript"/>
        <sz val="12"/>
        <rFont val="Avenir LT Std 55 Roman"/>
        <family val="2"/>
      </rPr>
      <t>2</t>
    </r>
    <r>
      <rPr>
        <b/>
        <sz val="12"/>
        <rFont val="Avenir LT Std 55 Roman"/>
        <family val="2"/>
      </rPr>
      <t>e)</t>
    </r>
  </si>
  <si>
    <r>
      <t>Total PM</t>
    </r>
    <r>
      <rPr>
        <b/>
        <vertAlign val="subscript"/>
        <sz val="12"/>
        <rFont val="Avenir LT Std 55 Roman"/>
        <family val="2"/>
      </rPr>
      <t>2.5</t>
    </r>
    <r>
      <rPr>
        <b/>
        <sz val="12"/>
        <rFont val="Avenir LT Std 55 Roman"/>
        <family val="2"/>
      </rPr>
      <t xml:space="preserve"> Emission Reductions (lb)</t>
    </r>
  </si>
  <si>
    <t>Total NOx Emission Reductions (lb)</t>
  </si>
  <si>
    <t>Total ROG Emission Reductions (lb)</t>
  </si>
  <si>
    <r>
      <t>Remote PM</t>
    </r>
    <r>
      <rPr>
        <b/>
        <vertAlign val="subscript"/>
        <sz val="12"/>
        <rFont val="Avenir LT Std 55 Roman"/>
        <family val="2"/>
      </rPr>
      <t>2.5</t>
    </r>
    <r>
      <rPr>
        <b/>
        <sz val="12"/>
        <rFont val="Avenir LT Std 55 Roman"/>
        <family val="2"/>
      </rPr>
      <t xml:space="preserve"> Emission Reductions (lb)</t>
    </r>
  </si>
  <si>
    <t>Remote NOx Emission Reductions (lb)</t>
  </si>
  <si>
    <t>Remote ROG Emission Reductions (lb)</t>
  </si>
  <si>
    <t>Local PM2.5 Emission Reductions (lb)</t>
  </si>
  <si>
    <t>Local NOx Emission Reductions (lb)</t>
  </si>
  <si>
    <t>Local ROG Emission Reductions (lb)</t>
  </si>
  <si>
    <t>Water Savings from Project Implementation (gal)</t>
  </si>
  <si>
    <t>Energy Use Reductions (kWh)</t>
  </si>
  <si>
    <t>Fossil Fuel Based Energy Use Reductions (therms)</t>
  </si>
  <si>
    <t>Energy Cost Savings ($)</t>
  </si>
  <si>
    <r>
      <t xml:space="preserve">A step-by-step </t>
    </r>
    <r>
      <rPr>
        <b/>
        <sz val="12"/>
        <color theme="1"/>
        <rFont val="Avenir LT Std 55 Roman"/>
        <family val="2"/>
      </rPr>
      <t xml:space="preserve">user guide, </t>
    </r>
    <r>
      <rPr>
        <sz val="12"/>
        <color theme="1"/>
        <rFont val="Avenir LT Std 55 Roman"/>
        <family val="2"/>
      </rPr>
      <t xml:space="preserve">including </t>
    </r>
    <r>
      <rPr>
        <b/>
        <sz val="12"/>
        <color theme="1"/>
        <rFont val="Avenir LT Std 55 Roman"/>
        <family val="2"/>
      </rPr>
      <t>project example</t>
    </r>
    <r>
      <rPr>
        <sz val="12"/>
        <color theme="1"/>
        <rFont val="Avenir LT Std 55 Roman"/>
        <family val="2"/>
      </rPr>
      <t xml:space="preserve"> for this Benefits Calculator Tool is available at:</t>
    </r>
  </si>
  <si>
    <t>Enter data below after using the i-Tree Streets to estimate tree carbon storage, electricity and natural gas savings, water savings, and co-pollutants removed due to the population of project trees.</t>
  </si>
  <si>
    <r>
      <t>Carbon Stored in Population of Trees 40 Years After Project Start
(lb CO</t>
    </r>
    <r>
      <rPr>
        <b/>
        <vertAlign val="subscript"/>
        <sz val="12"/>
        <rFont val="Avenir LT Std 55 Roman"/>
        <family val="2"/>
      </rPr>
      <t>2</t>
    </r>
    <r>
      <rPr>
        <b/>
        <sz val="12"/>
        <rFont val="Avenir LT Std 55 Roman"/>
        <family val="2"/>
      </rPr>
      <t>e)</t>
    </r>
  </si>
  <si>
    <t>Annual Electricity Savings From Population of Trees 40 Years After Project Start
(MWh/yr)</t>
  </si>
  <si>
    <t>Annual Natural Gas Savings From Population of Trees 40 Years After Project Start
(therms/yr)</t>
  </si>
  <si>
    <t>Quantity of Trees Planted</t>
  </si>
  <si>
    <t>Trees Within Population Planted to Shade Buildings (i.e. within 60 ft) (%)</t>
  </si>
  <si>
    <r>
      <t>Annual NO</t>
    </r>
    <r>
      <rPr>
        <b/>
        <vertAlign val="subscript"/>
        <sz val="12"/>
        <rFont val="Avenir LT Std 55 Roman"/>
        <family val="2"/>
      </rPr>
      <t>2</t>
    </r>
    <r>
      <rPr>
        <b/>
        <sz val="12"/>
        <rFont val="Avenir LT Std 55 Roman"/>
        <family val="2"/>
      </rPr>
      <t xml:space="preserve"> Deposition From Population of Trees 40 Years After Project Start
(lb/yr)</t>
    </r>
  </si>
  <si>
    <r>
      <t>Annual PM</t>
    </r>
    <r>
      <rPr>
        <b/>
        <vertAlign val="subscript"/>
        <sz val="12"/>
        <rFont val="Avenir LT Std 55 Roman"/>
        <family val="2"/>
      </rPr>
      <t>10</t>
    </r>
    <r>
      <rPr>
        <b/>
        <sz val="12"/>
        <rFont val="Avenir LT Std 55 Roman"/>
        <family val="2"/>
      </rPr>
      <t xml:space="preserve"> Deposition From Population of Trees 40 Years After Project Start
(lb/yr)</t>
    </r>
  </si>
  <si>
    <t>Annual Rainfall Interception
(gal/yr)</t>
  </si>
  <si>
    <t>GHG Benefit of Biomass Utilization for Wood Products</t>
  </si>
  <si>
    <t>Enter data below after using the i-Tree Planting to estimate aboveground biomass of trees removed and utilized for wood products.</t>
  </si>
  <si>
    <t>Aboveground Biomass at Time of Removal
(short ton)</t>
  </si>
  <si>
    <t>Mill Efficiency (%)</t>
  </si>
  <si>
    <t>Carbon Transferred to Wood Products (MT C)</t>
  </si>
  <si>
    <t>Biomass that will go into 
Softwood Lumber Processing (%)</t>
  </si>
  <si>
    <r>
      <t>GHG Benefit of Carbon Stored in Wood Products (MT CO</t>
    </r>
    <r>
      <rPr>
        <b/>
        <vertAlign val="subscript"/>
        <sz val="12"/>
        <color theme="1"/>
        <rFont val="Avenir LT Std 55 Roman"/>
        <family val="2"/>
      </rPr>
      <t>2</t>
    </r>
    <r>
      <rPr>
        <b/>
        <sz val="12"/>
        <color theme="1"/>
        <rFont val="Avenir LT Std 55 Roman"/>
        <family val="2"/>
      </rPr>
      <t>e)</t>
    </r>
  </si>
  <si>
    <t>Biomass that will go into 
Hardwood Lumber  Processing (%)</t>
  </si>
  <si>
    <r>
      <t>GHG Benefit from Preventing the Landfilling of Biomass (MT CO</t>
    </r>
    <r>
      <rPr>
        <b/>
        <vertAlign val="subscript"/>
        <sz val="12"/>
        <color theme="1"/>
        <rFont val="Avenir LT Std 55 Roman"/>
        <family val="2"/>
      </rPr>
      <t>2</t>
    </r>
    <r>
      <rPr>
        <b/>
        <sz val="12"/>
        <color theme="1"/>
        <rFont val="Avenir LT Std 55 Roman"/>
        <family val="2"/>
      </rPr>
      <t>e)</t>
    </r>
  </si>
  <si>
    <t>Biomass that will go into 
Softwood Plywood  Processing (%)</t>
  </si>
  <si>
    <t>Biomass that will go into 
Oriented Standboard Processing (%)</t>
  </si>
  <si>
    <t>Biomass that will go into 
Nonstructural Panels Processing (%)</t>
  </si>
  <si>
    <t>Biomass that will go into 
Paper Processing (%)</t>
  </si>
  <si>
    <t>Biomass that will go into 
Miscellaneous Products Processing (%)</t>
  </si>
  <si>
    <t>GHG Benefit of Biomass Utilization for Energy Generation</t>
  </si>
  <si>
    <t>Enter data below after using the i-Tree Planting to estimate aboveground biomass of trees removed and utilized for energy generation.</t>
  </si>
  <si>
    <t>Aboveground Biomass at Time of Removal for Tree Utilized to Generate Electricity via Combustion
(Short Tons)</t>
  </si>
  <si>
    <t>Aboveground Biomass at Time of Removal for Tree Utilized to Generate Electricity via Gasification
(Short Tons)</t>
  </si>
  <si>
    <t>Operating costs to generate renewable energy or fuel incurred during the project quantification period ($)</t>
  </si>
  <si>
    <t>Estimated revenue from sale of surplus renewable energy or fuel generated during the project quantification period ($)</t>
  </si>
  <si>
    <r>
      <t>GHG Benefit from Utilizing Biomass for Energy Generation (MT CO</t>
    </r>
    <r>
      <rPr>
        <b/>
        <vertAlign val="subscript"/>
        <sz val="12"/>
        <rFont val="Avenir LT Std 55 Roman"/>
        <family val="2"/>
      </rPr>
      <t>2</t>
    </r>
    <r>
      <rPr>
        <b/>
        <sz val="12"/>
        <rFont val="Avenir LT Std 55 Roman"/>
        <family val="2"/>
      </rPr>
      <t>e)</t>
    </r>
  </si>
  <si>
    <r>
      <t>GHG Benefit from Preventing the Landfilling of Biomass (MT CO</t>
    </r>
    <r>
      <rPr>
        <b/>
        <vertAlign val="subscript"/>
        <sz val="12"/>
        <rFont val="Avenir LT Std 55 Roman"/>
        <family val="2"/>
      </rPr>
      <t>2</t>
    </r>
    <r>
      <rPr>
        <b/>
        <sz val="12"/>
        <rFont val="Avenir LT Std 55 Roman"/>
        <family val="2"/>
      </rPr>
      <t>e)</t>
    </r>
  </si>
  <si>
    <t>Energy Generated (kWh)</t>
  </si>
  <si>
    <t>Energy and Fuel Cost Savings ($)</t>
  </si>
  <si>
    <t>POP SUBTOTAL:</t>
  </si>
  <si>
    <t>Project Information</t>
  </si>
  <si>
    <r>
      <t>Total</t>
    </r>
    <r>
      <rPr>
        <sz val="12"/>
        <color rgb="FFFF0000"/>
        <rFont val="Avenir LT Std 55 Roman"/>
        <family val="2"/>
      </rPr>
      <t xml:space="preserve"> </t>
    </r>
    <r>
      <rPr>
        <sz val="12"/>
        <rFont val="Avenir LT Std 55 Roman"/>
        <family val="2"/>
      </rPr>
      <t>UCF</t>
    </r>
    <r>
      <rPr>
        <sz val="12"/>
        <color theme="1"/>
        <rFont val="Avenir LT Std 55 Roman"/>
        <family val="2"/>
      </rPr>
      <t xml:space="preserve"> GGRF Funds Requested ($)</t>
    </r>
  </si>
  <si>
    <t>Other GGRF Leveraged Funds ($)</t>
  </si>
  <si>
    <t>Total GGRF Funds ($)</t>
  </si>
  <si>
    <t>Non-GGRF Leveraged Funds ($)</t>
  </si>
  <si>
    <t>Total Funds ($)</t>
  </si>
  <si>
    <t>GHG Summary</t>
  </si>
  <si>
    <r>
      <t>GHG Benefit of Carbon Stored in Live Project Trees  Estimated Using i-Tree Planting (MT CO</t>
    </r>
    <r>
      <rPr>
        <vertAlign val="subscript"/>
        <sz val="12"/>
        <rFont val="Avenir LT Std 55 Roman"/>
        <family val="2"/>
      </rPr>
      <t>2</t>
    </r>
    <r>
      <rPr>
        <sz val="12"/>
        <rFont val="Avenir LT Std 55 Roman"/>
        <family val="2"/>
      </rPr>
      <t>e)</t>
    </r>
  </si>
  <si>
    <r>
      <t>GHG Benefit of Carbon Stored in Live Project Trees  Estimated Using i-Tree Streets (MT CO</t>
    </r>
    <r>
      <rPr>
        <vertAlign val="subscript"/>
        <sz val="12"/>
        <rFont val="Avenir LT Std 55 Roman"/>
        <family val="2"/>
      </rPr>
      <t>2</t>
    </r>
    <r>
      <rPr>
        <sz val="12"/>
        <rFont val="Avenir LT Std 55 Roman"/>
        <family val="2"/>
      </rPr>
      <t>e)</t>
    </r>
  </si>
  <si>
    <r>
      <t>GHG Benefit from Energy Savings Estimated Using the i-Tree Planting (MT CO</t>
    </r>
    <r>
      <rPr>
        <vertAlign val="subscript"/>
        <sz val="12"/>
        <rFont val="Avenir LT Std 55 Roman"/>
        <family val="2"/>
      </rPr>
      <t>2</t>
    </r>
    <r>
      <rPr>
        <sz val="12"/>
        <rFont val="Avenir LT Std 55 Roman"/>
        <family val="2"/>
      </rPr>
      <t>e)</t>
    </r>
  </si>
  <si>
    <r>
      <t>GHG Benefit from Energy Savings Estimated Using i-Tree Streets (MT CO</t>
    </r>
    <r>
      <rPr>
        <vertAlign val="subscript"/>
        <sz val="12"/>
        <rFont val="Avenir LT Std 55 Roman"/>
        <family val="2"/>
      </rPr>
      <t>2</t>
    </r>
    <r>
      <rPr>
        <sz val="12"/>
        <rFont val="Avenir LT Std 55 Roman"/>
        <family val="2"/>
      </rPr>
      <t>e)</t>
    </r>
  </si>
  <si>
    <r>
      <t>GHG Benefit of Carbon Stored in Wood Products (MT CO</t>
    </r>
    <r>
      <rPr>
        <vertAlign val="subscript"/>
        <sz val="12"/>
        <rFont val="Avenir LT Std 55 Roman"/>
        <family val="2"/>
      </rPr>
      <t>2</t>
    </r>
    <r>
      <rPr>
        <sz val="12"/>
        <rFont val="Avenir LT Std 55 Roman"/>
        <family val="2"/>
      </rPr>
      <t>e)</t>
    </r>
  </si>
  <si>
    <r>
      <t>GHG Benefit from Utilizing Biomass for Energy Generation (MT CO</t>
    </r>
    <r>
      <rPr>
        <vertAlign val="subscript"/>
        <sz val="12"/>
        <rFont val="Avenir LT Std 55 Roman"/>
        <family val="2"/>
      </rPr>
      <t>2</t>
    </r>
    <r>
      <rPr>
        <sz val="12"/>
        <rFont val="Avenir LT Std 55 Roman"/>
        <family val="2"/>
      </rPr>
      <t>e)</t>
    </r>
  </si>
  <si>
    <r>
      <t>GHG Benefit from Preventing the Landfilling of Biomass (MT CO</t>
    </r>
    <r>
      <rPr>
        <vertAlign val="subscript"/>
        <sz val="12"/>
        <rFont val="Avenir LT Std 55 Roman"/>
        <family val="2"/>
      </rPr>
      <t>2</t>
    </r>
    <r>
      <rPr>
        <sz val="12"/>
        <rFont val="Avenir LT Std 55 Roman"/>
        <family val="2"/>
      </rPr>
      <t>e)</t>
    </r>
  </si>
  <si>
    <r>
      <t>GHG Emissions from Tree Planting Project Implementation (MT CO</t>
    </r>
    <r>
      <rPr>
        <vertAlign val="subscript"/>
        <sz val="12"/>
        <rFont val="Avenir LT Std 55 Roman"/>
        <family val="2"/>
      </rPr>
      <t>2</t>
    </r>
    <r>
      <rPr>
        <sz val="12"/>
        <rFont val="Avenir LT Std 55 Roman"/>
        <family val="2"/>
      </rPr>
      <t>e)</t>
    </r>
  </si>
  <si>
    <r>
      <t>Total UCF GHG Benefit (MT CO</t>
    </r>
    <r>
      <rPr>
        <vertAlign val="subscript"/>
        <sz val="12"/>
        <rFont val="Avenir LT Std 55 Roman"/>
        <family val="2"/>
      </rPr>
      <t>2</t>
    </r>
    <r>
      <rPr>
        <sz val="12"/>
        <rFont val="Avenir LT Std 55 Roman"/>
        <family val="2"/>
      </rPr>
      <t>e)</t>
    </r>
  </si>
  <si>
    <r>
      <t>Total GHG Benefit (MT CO</t>
    </r>
    <r>
      <rPr>
        <vertAlign val="subscript"/>
        <sz val="12"/>
        <rFont val="Avenir LT Std 55 Roman"/>
        <family val="2"/>
      </rPr>
      <t>2</t>
    </r>
    <r>
      <rPr>
        <sz val="12"/>
        <rFont val="Avenir LT Std 55 Roman"/>
        <family val="2"/>
      </rPr>
      <t>e)</t>
    </r>
  </si>
  <si>
    <r>
      <t xml:space="preserve"> Total GHG Benefit per UCF GGRF Funds (MT CO</t>
    </r>
    <r>
      <rPr>
        <vertAlign val="subscript"/>
        <sz val="12"/>
        <rFont val="Avenir LT Std 55 Roman"/>
        <family val="2"/>
      </rPr>
      <t>2</t>
    </r>
    <r>
      <rPr>
        <sz val="12"/>
        <rFont val="Avenir LT Std 55 Roman"/>
        <family val="2"/>
      </rPr>
      <t>e/$)</t>
    </r>
  </si>
  <si>
    <r>
      <t>UCF GGRF Funds Requested per Total GHG Benefit ($/MT CO</t>
    </r>
    <r>
      <rPr>
        <vertAlign val="subscript"/>
        <sz val="12"/>
        <rFont val="Avenir LT Std 55 Roman"/>
        <family val="2"/>
      </rPr>
      <t>2</t>
    </r>
    <r>
      <rPr>
        <sz val="12"/>
        <rFont val="Avenir LT Std 55 Roman"/>
        <family val="2"/>
      </rPr>
      <t>e)</t>
    </r>
  </si>
  <si>
    <r>
      <t>Total GHG Benefit per Total Funds (MT CO</t>
    </r>
    <r>
      <rPr>
        <vertAlign val="subscript"/>
        <sz val="12"/>
        <rFont val="Avenir LT Std 55 Roman"/>
        <family val="2"/>
      </rPr>
      <t>2</t>
    </r>
    <r>
      <rPr>
        <sz val="12"/>
        <rFont val="Avenir LT Std 55 Roman"/>
        <family val="2"/>
      </rPr>
      <t>e/$)</t>
    </r>
  </si>
  <si>
    <t>Co-benefits and Key Variables Summary</t>
  </si>
  <si>
    <t>UCF GGRF Funds</t>
  </si>
  <si>
    <r>
      <t>Total PM</t>
    </r>
    <r>
      <rPr>
        <vertAlign val="subscript"/>
        <sz val="12"/>
        <color theme="1"/>
        <rFont val="Avenir LT Std 55 Roman"/>
        <family val="2"/>
      </rPr>
      <t>2.5</t>
    </r>
    <r>
      <rPr>
        <sz val="12"/>
        <color theme="1"/>
        <rFont val="Avenir LT Std 55 Roman"/>
        <family val="2"/>
      </rPr>
      <t xml:space="preserve"> Emission Reductions (lb)</t>
    </r>
  </si>
  <si>
    <r>
      <t>Remote PM</t>
    </r>
    <r>
      <rPr>
        <vertAlign val="subscript"/>
        <sz val="12"/>
        <color theme="1"/>
        <rFont val="Avenir LT Std 55 Roman"/>
        <family val="2"/>
      </rPr>
      <t>2.5</t>
    </r>
    <r>
      <rPr>
        <sz val="12"/>
        <color theme="1"/>
        <rFont val="Avenir LT Std 55 Roman"/>
        <family val="2"/>
      </rPr>
      <t xml:space="preserve"> Emission Reductions (lb)</t>
    </r>
  </si>
  <si>
    <t>Trees Planted</t>
  </si>
  <si>
    <t>Total Water Savings (gallons)</t>
  </si>
  <si>
    <t>Annual Water Savings (acre feet/year)</t>
  </si>
  <si>
    <t>Fossil Fuel Based Energy Use Reductions (kWh)</t>
  </si>
  <si>
    <t>Renewable Energy Generated (kWh)</t>
  </si>
  <si>
    <t>Total</t>
  </si>
  <si>
    <t>Definitions Worksheet</t>
  </si>
  <si>
    <t>Calculator Tab</t>
  </si>
  <si>
    <t>Field Name</t>
  </si>
  <si>
    <t>Definition</t>
  </si>
  <si>
    <t>Project Info</t>
  </si>
  <si>
    <t>Grant ID</t>
  </si>
  <si>
    <t xml:space="preserve">Unique project identifier assigned to the project by CAL FIRE. </t>
  </si>
  <si>
    <t>UCF GGRF Funds Requested ($)</t>
  </si>
  <si>
    <t>Enter the total amount of UCF GGRF funds requested from this solicitation to implement all project activities.</t>
  </si>
  <si>
    <t>Enter the total amount of additional GGRF funds to implement the project (include GGRF funds previously awarded to the project by CAL FIRE's UCF Program or another California Climate Investments program, GGRF funds currently being requested from another California Climate Investments program, and GGRF funds the project plans to request in the future from CAL FIRE's UCF Program or another California Climate Investments program).  For a list of GGRF funded programs, go to:  ww2.arb.ca.gov/cci-funded-programs.</t>
  </si>
  <si>
    <t>Non-GGRF Leveraged Funds ($):</t>
  </si>
  <si>
    <t>Enter the total amount of leveraged funds from sources other than the GGRF that will be used to implment project activities.</t>
  </si>
  <si>
    <t>Tree Planting-ITP</t>
  </si>
  <si>
    <t>If Project Involves Additional Irrigation, Estimated Annual Baseline On-site Water Use (gal/yr)</t>
  </si>
  <si>
    <t xml:space="preserve">If a tree planting project will involve additional irrigation, enter the estimated annual water use without the project, estimated using Department of Water Resources (DWR) Water Budget Calculator for New and Rehabilitated Residential/Non-Residential Landscapes and Water Use Classification of Landscape Species (WUCOLS) IV online database.  For more information and examples for using the water tools, see the Water Savings Assessment Methodology at:  www.arb.ca.gov/cci-cobenefits.  If cells are not applicable, leave blank.  </t>
  </si>
  <si>
    <t>If Project Involves Additional Irrigation, Estimated Annual On-Site Water Use After Planting 
(gal/yr)</t>
  </si>
  <si>
    <t xml:space="preserve">If a tree planting project will involve additional irrigation, enter the estimated annual water use with the project, estimated using Department of Water Resources (DWR) Water Budget Calculator for New and Rehabilitated Residential/Non-Residential Landscapes and Water Use Classification of Landscape Species (WUCOLS) IV online database.  For more information and examples for using the water tools, see the Water Savings Assessment Methodology at:  www.arb.ca.gov/cci-cobenefits.  If cells are not applicable, leave blank.  </t>
  </si>
  <si>
    <t>Enter the group identifier as shown in i-Tree Planting. If cells are not applicable, leave blank.</t>
  </si>
  <si>
    <t xml:space="preserve">Enter the tree group characteristics for the group identifier as described in i-Tree Planting.  If cells are not applicable, leave blank.  </t>
  </si>
  <si>
    <t xml:space="preserve">Enter the quantity of trees planted within this group identifier.  If cells are not applicable, leave blank.  </t>
  </si>
  <si>
    <r>
      <t>Carbon Stored in Tree Group Over the 40 Year Quantification Period
(lb CO</t>
    </r>
    <r>
      <rPr>
        <b/>
        <vertAlign val="subscript"/>
        <sz val="12"/>
        <rFont val="Avenir LT Std 55 Roman"/>
        <family val="2"/>
      </rPr>
      <t>2</t>
    </r>
    <r>
      <rPr>
        <b/>
        <sz val="12"/>
        <rFont val="Avenir LT Std 55 Roman"/>
        <family val="2"/>
      </rPr>
      <t>e)</t>
    </r>
  </si>
  <si>
    <t xml:space="preserve">Enter the carbon stored by the group of trees over the 40 year quantification period (from the i-Tree Planting).  If cells are not applicable, leave blank.  </t>
  </si>
  <si>
    <t>Electricity Savings From Tree Group Over the 40 Year Quantification Period
(kWh)</t>
  </si>
  <si>
    <t xml:space="preserve">Enter the electricity use reductions from energy savings from the group of trees over the 40 year quantification period (from i-Tree Planting).  If cells are not applicable, leave blank.  </t>
  </si>
  <si>
    <t xml:space="preserve">Enter the natural gas use reductions from energy savings from the group of trees over the 40 year quantification period (from i-Tree Planting).  If cells are not applicable, leave blank.  </t>
  </si>
  <si>
    <r>
      <t>Enter the NO</t>
    </r>
    <r>
      <rPr>
        <vertAlign val="subscript"/>
        <sz val="12"/>
        <rFont val="Avenir LT Std 55 Roman"/>
        <family val="2"/>
      </rPr>
      <t>2</t>
    </r>
    <r>
      <rPr>
        <sz val="12"/>
        <rFont val="Avenir LT Std 55 Roman"/>
        <family val="2"/>
      </rPr>
      <t xml:space="preserve"> emissions removed by the group of trees over the 40 year quantification period (from i-Tree Planting).  If cells are not applicable, leave blank.  </t>
    </r>
  </si>
  <si>
    <r>
      <t>Enter the PM</t>
    </r>
    <r>
      <rPr>
        <vertAlign val="subscript"/>
        <sz val="12"/>
        <rFont val="Avenir LT Std 55 Roman"/>
        <family val="2"/>
      </rPr>
      <t>2.5</t>
    </r>
    <r>
      <rPr>
        <sz val="12"/>
        <rFont val="Avenir LT Std 55 Roman"/>
        <family val="2"/>
      </rPr>
      <t xml:space="preserve"> emissions removed by the group of trees over the 40 year quantification period (from i-Tree Planting).  If cells are not applicable, leave blank.  </t>
    </r>
  </si>
  <si>
    <t>Enter the number of years of establishment and replacement care to be provided by the project.  If cells are not applicable, leave blank.</t>
  </si>
  <si>
    <t xml:space="preserve">Enter the rainfall interception by the group of trees over the 40 year quantification period (from i-Tree Planting).  If cells are not applicable, leave blank.  </t>
  </si>
  <si>
    <t xml:space="preserve">Enter the avoided runoff by the group of trees over the 40 year quantification period (from i-Tree Planting).  If cells are not applicable, leave blank.  </t>
  </si>
  <si>
    <t>Tree Planting-ITS</t>
  </si>
  <si>
    <t xml:space="preserve">Enter the carbon stored by the population of project trees 40 years after project start (from i-Tree Streets).  If cells are not applicable, leave blank.  </t>
  </si>
  <si>
    <t xml:space="preserve">Enter the annual electricity savings by the population of project trees 40 years after project start (from i-Tree Streets).  If cells are not applicable, leave blank.  </t>
  </si>
  <si>
    <t xml:space="preserve">Enter the annual natural gas savings by the population of project trees 40 years after project start (from i-Tree Streets).  If cells are not applicable, leave blank.  </t>
  </si>
  <si>
    <t xml:space="preserve">Enter the quantity of trees planted for the entire project.  If cells are not applicable, leave blank.  </t>
  </si>
  <si>
    <t>Trees Within Population Planted to Shade Buildings
(%)</t>
  </si>
  <si>
    <t>Enter the percent of the population of trees planted that will be strategically placed to shade buildings (i.e., those planted within 60 feet of a building).</t>
  </si>
  <si>
    <t>Years of Establishment and Replacement Care Provided by Project 
(years)</t>
  </si>
  <si>
    <r>
      <t>Enter the annual NO</t>
    </r>
    <r>
      <rPr>
        <vertAlign val="subscript"/>
        <sz val="12"/>
        <rFont val="Avenir LT Std 55 Roman"/>
        <family val="2"/>
      </rPr>
      <t>2</t>
    </r>
    <r>
      <rPr>
        <sz val="12"/>
        <rFont val="Avenir LT Std 55 Roman"/>
        <family val="2"/>
      </rPr>
      <t xml:space="preserve"> emission deposition removed by the trees 40 years after project start (from i-Tree Streets).  If cells are not applicable, leave blank.  </t>
    </r>
  </si>
  <si>
    <r>
      <t>Enter the annual PM</t>
    </r>
    <r>
      <rPr>
        <vertAlign val="subscript"/>
        <sz val="12"/>
        <rFont val="Avenir LT Std 55 Roman"/>
        <family val="2"/>
      </rPr>
      <t>10</t>
    </r>
    <r>
      <rPr>
        <sz val="12"/>
        <rFont val="Avenir LT Std 55 Roman"/>
        <family val="2"/>
      </rPr>
      <t xml:space="preserve"> emission deposition removed by the trees 40 years after project start (from i-Tree Streets).  If cells are not applicable, leave blank.  </t>
    </r>
  </si>
  <si>
    <t xml:space="preserve">Enter the avoided runoff by the trees 40 years after project start (from i-Tree Streets).  If cells are not applicable, leave blank.  </t>
  </si>
  <si>
    <t>Wood Products</t>
  </si>
  <si>
    <t>Enter the aboveground biomass from the group identifier at the time of removal to be utilized for wood products (from i-Tree Planting).  If cells are not applicable, leave blank.</t>
  </si>
  <si>
    <t>Mill Efficiency
(%)</t>
  </si>
  <si>
    <t xml:space="preserve">Applicants can enter either the actual mill efficiency from the mill where trees will be delivered, supported with documentation, or the appropriate default mill efficiency based on the type of wood provided in Table B-1 of the quantification methodology.   If trees will be delivered to more than one mill with different efficiencies, applicanats may provide a weighted mill efficiency.  If cell is not applicable, leave blank.  </t>
  </si>
  <si>
    <t>Wood Product Classes
(%)</t>
  </si>
  <si>
    <t>Enter the percent of removed biomass that will go into each wood product class category.  If not available from the mill that wood will be delivered to, assume that 100% of the biomass goes into "miscellaneous products."  If cells are not applicable, leave blank.</t>
  </si>
  <si>
    <t>Electricity</t>
  </si>
  <si>
    <t>Enter the aboveground biomass of the group identifier at the time of removal to be utilized for energy generation via combustion (from i-Tree Planting).  If cells are not applicable, leave blank.</t>
  </si>
  <si>
    <t>Enter the aboveground biomass of the group identifier at the time of removal to be utilized for energy generation via gasification (from i-Tree Planting).  If cells are not applicable, leave blank.</t>
  </si>
  <si>
    <t>Operating Costs to Generate Renewable Energy or Fuel Incurred During the Project Quantification Period ($)</t>
  </si>
  <si>
    <t>The cost of generating alternative energy and/or fuel during the project quantification period (dollars) is the operating cost (as opposed to the capital cost) of the system incurred during that period.  This is an estimate of the cost of production, capture, handling, and combustion of feedstock.</t>
  </si>
  <si>
    <t>Estimated Revenue from Sale of Surplus Renewable Energy or Fuel Generated During the Project Quantification Period ($)</t>
  </si>
  <si>
    <t>If the project will generate surplus renewable energy or fuel and has existing contracts for the sale of that surplus, enter the expected revenue. Revenue is the estimated surplus amount (unit of energy) multiplied by the per unit cost (dollars per unit).</t>
  </si>
  <si>
    <r>
      <t xml:space="preserve">Applicants must use this Benefits Calculator Tool to report the estimated GHG benefits and selected co-benefits associated with proposed projects.  In addition to </t>
    </r>
    <r>
      <rPr>
        <sz val="12"/>
        <rFont val="Avenir LT Std 55 Roman"/>
        <family val="2"/>
      </rPr>
      <t>UCF Program</t>
    </r>
    <r>
      <rPr>
        <sz val="12"/>
        <color theme="1"/>
        <rFont val="Avenir LT Std 55 Roman"/>
        <family val="2"/>
      </rPr>
      <t xml:space="preserve"> application requirements, applicants for GGRF funding are required to document results from the use of this Benefits Calculator Tool, including supporting materials to verify the accuracy of project-specific inputs.  Applicants are required to provide electronic documentation that is complete and sufficient to allow the calculations to be reviewed and replicated.  Paper copies of supporting materials must be available upon request by agency staff.</t>
    </r>
  </si>
  <si>
    <t>General Documentation</t>
  </si>
  <si>
    <t>The following checklist is provided as a guide to applicants; additional data and/or information may be necessary to support project-specific input assumptions.</t>
  </si>
  <si>
    <t>Number</t>
  </si>
  <si>
    <t>Documentation Description</t>
  </si>
  <si>
    <t>Completed?</t>
  </si>
  <si>
    <t>Contact information for the person who can answer project specific questions from staff reviewers on the quantification calculations.</t>
  </si>
  <si>
    <t>Project description, including excerpts or specific references to the location in the main UCF Program application of the project information necessary to complete the applicable portions of this Benefits Calculator Tool.</t>
  </si>
  <si>
    <t>Populated UCF Benefits Calculator Tool (this file) (in .xlsx) with worksheets applicable to the project populated (ensure that all fields in the GHG Summary and Co-benefits Summary tabs are populated).</t>
  </si>
  <si>
    <t>Project-Specific Documentation</t>
  </si>
  <si>
    <t xml:space="preserve">Some applicant-provided data may require additional documentation to substantiate the inputs.  </t>
  </si>
  <si>
    <t>The expected documentation includes, but is not limited to, those in the table below, organized by quantifiable project activity.</t>
  </si>
  <si>
    <t xml:space="preserve">Additional Documentation </t>
  </si>
  <si>
    <t>Quantifiable Project Activity</t>
  </si>
  <si>
    <t>Additional Documentation</t>
  </si>
  <si>
    <t>Tree Planting</t>
  </si>
  <si>
    <t>• Electronic copies of a spreadsheet showing the i-Tree Planting inputs and outputs for each group of trees and tree planting site scenarios modeled, if applicable.
• Electronic copies of the tree population inventory used in i-Tree Streets, if applicable.
• Electronic copy of i-Tree Streets Carbon Stored and Energy reports, if applicable.
• Any other information as necessary and appropriate to substantiate UCF Calculator Tool inputs (e.g., DBH, tree planting site characteristics, etc.).</t>
  </si>
  <si>
    <t>Biomass Utilization for Wood Products</t>
  </si>
  <si>
    <t>• Documentation supporting mill efficiency
• Documentation supporting biomass utilization allocations</t>
  </si>
  <si>
    <t>Biomass Utilization for Electricity Generation</t>
  </si>
  <si>
    <t>• Documentation supporting biomass utilization allocations</t>
  </si>
  <si>
    <t>Emission Reduction Factors Worksheet</t>
  </si>
  <si>
    <t>Standard Emission Reduction Factors</t>
  </si>
  <si>
    <t>Value</t>
  </si>
  <si>
    <t>Description</t>
  </si>
  <si>
    <t>Annual Mortality Rate
(percent)</t>
  </si>
  <si>
    <t>•  i-Tree ECO Guide to Using the Forecast Model http://www.itreetools.org/resources/manuals/Ecov6_ManualsGuides/Ecov6Guide_UsingForecast.pdf 
•  Roman, Lara “How many trees are enough? Tree death and the urban canopy” in Scenario Journal (Spring 2014)  http://www.fs.fed.us/nrs/pubs/jrnl/2014/nrs_2014_roman_001.pdf
•  U.S. Department of Energy Information Administration “Method for Calculating Carbon Sequestration by Trees in Urban and Suburban Settings” (April 1998) http://www3.epa.gov/climatechange/Downloads/method-calculating-carbon-sequestration-trees-urban-and-suburban-settings.pdf</t>
  </si>
  <si>
    <t>Years After Planting With Greatest Risk of Mortality (years)</t>
  </si>
  <si>
    <t>John Melvin, State Urban Forester (April 19, 2016) personal communication</t>
  </si>
  <si>
    <t>Years Adjusted for Annual Energy Savings Output at Year 40 (years)</t>
  </si>
  <si>
    <t>Greg McPherson, Research Forester, US Forest Service (April 25, 2016) personal communication</t>
  </si>
  <si>
    <r>
      <t>Emission Factor for Electricity
(MT CO</t>
    </r>
    <r>
      <rPr>
        <vertAlign val="subscript"/>
        <sz val="12"/>
        <rFont val="Avenir LT Std 55 Roman"/>
        <family val="2"/>
      </rPr>
      <t>2</t>
    </r>
    <r>
      <rPr>
        <sz val="12"/>
        <rFont val="Avenir LT Std 55 Roman"/>
        <family val="2"/>
      </rPr>
      <t>e/MWh)</t>
    </r>
  </si>
  <si>
    <t>•  For the purposes of GGRF quantification methodologies, CARB developed a California grid electricity emission factor based on total in-state and imported electricity emissions divided by total consumption.  Emissions data were obtained from the CARB GHG inventory, last updated June 2018, available online at:  https://www.arb.ca.gov/cc/inventory/data/tables/ghg_inventory_sector_sum_2000-16.pdf
•  Consumption data were obtained from the CEC Energy Almanac, last updated May 2019, available online at:  http://www.energy.ca.gov/almanac/electricity_data/electricity_generation.html</t>
  </si>
  <si>
    <r>
      <t>Emission Factor for Natural Gas
(MT CO</t>
    </r>
    <r>
      <rPr>
        <vertAlign val="subscript"/>
        <sz val="12"/>
        <rFont val="Avenir LT Std 55 Roman"/>
        <family val="2"/>
      </rPr>
      <t>2</t>
    </r>
    <r>
      <rPr>
        <sz val="12"/>
        <rFont val="Avenir LT Std 55 Roman"/>
        <family val="2"/>
      </rPr>
      <t>e/therm)</t>
    </r>
  </si>
  <si>
    <t>EPA Emission Factors for Greenhouse Gas Inventories (2018)
https://www.epa.gov/sites/production/files/2018-03/documents/emission-factors_mar_2018_0.pdf</t>
  </si>
  <si>
    <t>Carbon Storage Factor for Softwood Lumber</t>
  </si>
  <si>
    <t>California Air Resources Board, Compliance Offset Protocol U.S. Forest Projects (June 25, 2015) https://www.arb.ca.gov/cc/capandtrade/protocols/usforest/forestprotocol2015.pdf</t>
  </si>
  <si>
    <t>Carbon Storage Factor for Hardwood Lumber</t>
  </si>
  <si>
    <t>Carbon Storage Factor for Softwood Plywood</t>
  </si>
  <si>
    <t>Carbon Storage Factor for Oriented Standboard</t>
  </si>
  <si>
    <t>Carbon Storage Factor for Nonstructural Panels</t>
  </si>
  <si>
    <t>Carbon Storage Factor for Paper</t>
  </si>
  <si>
    <t>Carbon Storage Factor for Miscellaneous Products</t>
  </si>
  <si>
    <r>
      <t>Fossil Fuel Displacement Emission Reduction Factor for Electricity Generated via Combustion (MT CO</t>
    </r>
    <r>
      <rPr>
        <vertAlign val="subscript"/>
        <sz val="12"/>
        <rFont val="Avenir LT Std 55 Roman"/>
        <family val="2"/>
      </rPr>
      <t>2</t>
    </r>
    <r>
      <rPr>
        <sz val="12"/>
        <rFont val="Avenir LT Std 55 Roman"/>
        <family val="2"/>
      </rPr>
      <t>e/BDT)</t>
    </r>
  </si>
  <si>
    <r>
      <t xml:space="preserve">California Air Resources Board &amp; California Department of Resources, Recycling, and Recovery, Biomass Conversion (September 17, 2013) https://www.arb.ca.gov/cc/waste/biomassconversion.pdf
The value presented in Table 4 of the reference above was adjusted using the California average grid electricity GHG emission factor from the California Climate Investments Emission Factor Database, available at: www.arb.ca.gov/cci-resources
</t>
    </r>
    <r>
      <rPr>
        <i/>
        <sz val="12"/>
        <rFont val="Avenir LT Std 55 Roman"/>
        <family val="2"/>
      </rPr>
      <t>Note: This methodology assumes that the wood waste is delivered to a biomass energy facility that produces electricity via combustion where the biomass is incinerated in boiler to produce steam which powers a turbine-driven generator that produces electricity.  Applicants that propose eligible projects that cannot be calculated using the GHG Calculator Tool, such as projects that utilize biomass energy technology not included in the calculator, may propose the use of alternative GHG quantification methods.  See the acccompanying quantification methodology for more details.</t>
    </r>
  </si>
  <si>
    <t xml:space="preserve">Electricity generated per ton of biomass waste via combustion (MWh/bone dry ton of biomass) </t>
  </si>
  <si>
    <t xml:space="preserve">California Air Resources Board &amp; California Department of Resources, Recycling, and Recovery, Biomass Conversion (September 17, 2013) https://www.arb.ca.gov/cc/waste/biomassconversion.pdf
Calculated using 4,051,000 MWh divided by 4,500,000 bone dry tons to determine the avoided energy production per ton of waste. </t>
  </si>
  <si>
    <t xml:space="preserve">Electricity generated per ton of biomass waste via gasification (MWh/bone dry ton of biomass) </t>
  </si>
  <si>
    <t xml:space="preserve">•  Sonoma County Water Agency, Feasibility of Using Residual Woody Biomass to Generate Electricity for Sonoma County, 2013
https://www.sonomawater.org/programmatic-efforts
•  California Air Resources Board Low Carbon Fuel Standard Detailed California-Modified GREET Pathway for Celllulosic Ethanol from Forest Waste (2009)
https://www.arb.ca.gov/fuels/lcfs/022709lcfs_forestw.pdf </t>
  </si>
  <si>
    <r>
      <t>Fossil Fuel Displacement Emission Reduction Factor for Electricity Generated via Gasification (MT CO</t>
    </r>
    <r>
      <rPr>
        <vertAlign val="subscript"/>
        <sz val="12"/>
        <rFont val="Avenir LT Std 55 Roman"/>
        <family val="2"/>
      </rPr>
      <t>2</t>
    </r>
    <r>
      <rPr>
        <sz val="12"/>
        <rFont val="Avenir LT Std 55 Roman"/>
        <family val="2"/>
      </rPr>
      <t>e/BDT)</t>
    </r>
  </si>
  <si>
    <t xml:space="preserve">•  California Air Resources Board, Detailed California-Modified GREET Pathway for Cellulosic Ethanol from Forest Waste (February 27, 2009) https://www.arb.ca.gov/fuels/lcfs/022709lcfs_forestw.pdf
•  Sonoma County Water Agency, Feasibility of Using Residual Woody Biomass to Generate Electricity for Sonoma County (2013)
https://www.sonomawater.org/programmatic-efforts
The value presented in Table 5a of the reference above was adjusted using the California average grid electricity GHG emission factor from the California Climate Investments Emission Factor Database, available at: www.arb.ca.gov/cci-resources
Note: This methodology assumes that the wood waste is delivered to a biomass energy facility that produces electricity via gasification where the biomass is heated in an oxygen-limited environment to produce hydrogen and carbon monoxide rich gas (syn gas) which powers a turbine-driven generator or internal combustion engine that produces electricity.  </t>
  </si>
  <si>
    <r>
      <t>Avoided Landfill Emission Reduction Factor (MT CO</t>
    </r>
    <r>
      <rPr>
        <vertAlign val="subscript"/>
        <sz val="12"/>
        <rFont val="Avenir LT Std 55 Roman"/>
        <family val="2"/>
      </rPr>
      <t>2</t>
    </r>
    <r>
      <rPr>
        <sz val="12"/>
        <rFont val="Avenir LT Std 55 Roman"/>
        <family val="2"/>
      </rPr>
      <t>e/short ton)</t>
    </r>
  </si>
  <si>
    <t>California Air Resources Board, Method for Estimating Greenhouse Gas Emission Reductions from Diversion of Organic Waste from Landfills to Compost Facilities: Final Draft (May 2017)
https://www.arb.ca.gov/cc/waste/waste.htm</t>
  </si>
  <si>
    <t>Emissions from Tree Planting Projects (percent of reduction)</t>
  </si>
  <si>
    <t>United States Department of Agriculture, Forest Service. i-Tree Methods and Files [i-Tree Streets &amp; STRATUM Resources: i Tree Streets Reference City Community Tree Guides]. https://www.itreetools.org/resources/archives.php</t>
  </si>
  <si>
    <t>ROG Electricity Emission Factor (lbs/kWh)</t>
  </si>
  <si>
    <t>•  Criteria pollutant data is derived from CARB's criteria pollutant emissions inventory for statewide stationary sources of fuel combustion for electric utilities and cogeneration. The latest update is based on 2012 estimated annual average emissions data.  Criteria pollutant emissions data are available online at:  https://www.arb.ca.gov/app/emsinv/2017/emssumcat_query.php?F_YR=2012&amp;F_DIV=-4&amp;F_SEASON=A&amp;SP=SIP105ADJ&amp;F_AREA=CA#0.
•  Consumption data were obtained from the CEC Energy Almanac, last updated May 2019, available online at:  http://www.energy.ca.gov/almanac/electricity_data/electricity_generation.html.</t>
  </si>
  <si>
    <r>
      <t>NO</t>
    </r>
    <r>
      <rPr>
        <vertAlign val="subscript"/>
        <sz val="12"/>
        <rFont val="Avenir LT Std 55 Roman"/>
        <family val="2"/>
      </rPr>
      <t>x</t>
    </r>
    <r>
      <rPr>
        <sz val="12"/>
        <rFont val="Avenir LT Std 55 Roman"/>
        <family val="2"/>
      </rPr>
      <t xml:space="preserve"> Electricity Emission Factor (lbs/kWh)</t>
    </r>
  </si>
  <si>
    <r>
      <t>PM</t>
    </r>
    <r>
      <rPr>
        <vertAlign val="subscript"/>
        <sz val="12"/>
        <rFont val="Avenir LT Std 55 Roman"/>
        <family val="2"/>
      </rPr>
      <t>2.5</t>
    </r>
    <r>
      <rPr>
        <sz val="12"/>
        <rFont val="Avenir LT Std 55 Roman"/>
        <family val="2"/>
      </rPr>
      <t xml:space="preserve"> Electricity Emission Factor (lbs/kWh)</t>
    </r>
  </si>
  <si>
    <t>ROG Natural Gas Combustion Emission Factor (lbs/MMBtu)</t>
  </si>
  <si>
    <t>US EPA, AP 42, Fifth Edition, Volume I,Chapter 1: External Combustion Sources, 1.4 Natural Gas Combustion  https://www3.epa.gov/ttn/chief/ap42/ch01/final/c01s04.pdf</t>
  </si>
  <si>
    <r>
      <t>NO</t>
    </r>
    <r>
      <rPr>
        <vertAlign val="subscript"/>
        <sz val="12"/>
        <rFont val="Avenir LT Std 55 Roman"/>
        <family val="2"/>
      </rPr>
      <t>x</t>
    </r>
    <r>
      <rPr>
        <sz val="12"/>
        <rFont val="Avenir LT Std 55 Roman"/>
        <family val="2"/>
      </rPr>
      <t xml:space="preserve"> Natural Gas Combustion Emission Factor (lbs/MMBtu)</t>
    </r>
  </si>
  <si>
    <r>
      <t>PM</t>
    </r>
    <r>
      <rPr>
        <vertAlign val="subscript"/>
        <sz val="12"/>
        <rFont val="Avenir LT Std 55 Roman"/>
        <family val="2"/>
      </rPr>
      <t>2.5</t>
    </r>
    <r>
      <rPr>
        <sz val="12"/>
        <rFont val="Avenir LT Std 55 Roman"/>
        <family val="2"/>
      </rPr>
      <t xml:space="preserve"> Natural Gas Combustion Emission Factor (lbs/MMBtu)</t>
    </r>
  </si>
  <si>
    <t>ROG Biomass Gasification Emission Factor (lbs/kWh)</t>
  </si>
  <si>
    <t>Sonoma County Water Agency, Feasibility of Using Residual Woody Biomass to Generate Electricity for Sonoma County (2013)
https://www.sonomawater.org/programmatic-efforts</t>
  </si>
  <si>
    <r>
      <t>NO</t>
    </r>
    <r>
      <rPr>
        <vertAlign val="subscript"/>
        <sz val="12"/>
        <rFont val="Avenir LT Std 55 Roman"/>
        <family val="2"/>
      </rPr>
      <t>x</t>
    </r>
    <r>
      <rPr>
        <sz val="12"/>
        <rFont val="Avenir LT Std 55 Roman"/>
        <family val="2"/>
      </rPr>
      <t xml:space="preserve"> Biomass Gasification Emission Factor (lbs/kWh)</t>
    </r>
  </si>
  <si>
    <t>PM Biomass Gasification Emission Factor (lbs/kWh)</t>
  </si>
  <si>
    <t>ROG Biomass Combustion Emission Factor (lbs/kWh)</t>
  </si>
  <si>
    <r>
      <t>NO</t>
    </r>
    <r>
      <rPr>
        <vertAlign val="subscript"/>
        <sz val="12"/>
        <rFont val="Avenir LT Std 55 Roman"/>
        <family val="2"/>
      </rPr>
      <t>x</t>
    </r>
    <r>
      <rPr>
        <sz val="12"/>
        <rFont val="Avenir LT Std 55 Roman"/>
        <family val="2"/>
      </rPr>
      <t xml:space="preserve"> Biomass Combustion Emission Factor (lbs/kWh)</t>
    </r>
  </si>
  <si>
    <t>PM Biomass Combustion Emission Factor (lbs/kWh)</t>
  </si>
  <si>
    <t>ROG Flare Combustion Emission Factor (lbs/wet short ton of greenwaste)</t>
  </si>
  <si>
    <t>•  California Air Resources Board, Method for Estimating Greenhouse Gas Emission Reductions from Diversion of Organic Waste from Landfills to Compost Facilities: Final Draft (May 2017)
https://www.arb.ca.gov/cc/waste/waste.htm
•  EPA AP-42, Compilation of Air Emission Factors, 2.4, Municipal Solid Waste Landfills, https://www3.epa.gov/ttnchie1/ap42/ch02/final/c02s04.pdf</t>
  </si>
  <si>
    <r>
      <t>NO</t>
    </r>
    <r>
      <rPr>
        <vertAlign val="subscript"/>
        <sz val="12"/>
        <rFont val="Avenir LT Std 55 Roman"/>
        <family val="2"/>
      </rPr>
      <t>x</t>
    </r>
    <r>
      <rPr>
        <sz val="12"/>
        <rFont val="Avenir LT Std 55 Roman"/>
        <family val="2"/>
      </rPr>
      <t xml:space="preserve"> Flare Combustion Emission Factor (lbs/wet short ton of greenwaste)</t>
    </r>
  </si>
  <si>
    <r>
      <t>PM</t>
    </r>
    <r>
      <rPr>
        <vertAlign val="subscript"/>
        <sz val="12"/>
        <rFont val="Avenir LT Std 55 Roman"/>
        <family val="2"/>
      </rPr>
      <t>2.5</t>
    </r>
    <r>
      <rPr>
        <sz val="12"/>
        <rFont val="Avenir LT Std 55 Roman"/>
        <family val="2"/>
      </rPr>
      <t xml:space="preserve"> Flare Combustion Emission Factor (lbs/wet short ton of greenwaste)</t>
    </r>
  </si>
  <si>
    <t>Average dry weight percentage of tree biomass</t>
  </si>
  <si>
    <t>Chicago's Urban Forest Ecosystem: Results of the Chicago Urban Forest Climate Project , United States Department of Agriculture, Forest Service, June 1994, https://www.nrs.fs.fed.us/pubs/gtr/gtr_ne186.pdf
Averaged moisture content of fresh-weight conifers and hardwoods. (Page 84)</t>
  </si>
  <si>
    <r>
      <t>PM</t>
    </r>
    <r>
      <rPr>
        <vertAlign val="subscript"/>
        <sz val="12"/>
        <rFont val="Avenir LT Std 55 Roman"/>
        <family val="2"/>
      </rPr>
      <t>2.5</t>
    </r>
    <r>
      <rPr>
        <sz val="12"/>
        <rFont val="Avenir LT Std 55 Roman"/>
        <family val="2"/>
      </rPr>
      <t>/PM</t>
    </r>
    <r>
      <rPr>
        <vertAlign val="subscript"/>
        <sz val="12"/>
        <rFont val="Avenir LT Std 55 Roman"/>
        <family val="2"/>
      </rPr>
      <t>10</t>
    </r>
    <r>
      <rPr>
        <sz val="12"/>
        <rFont val="Avenir LT Std 55 Roman"/>
        <family val="2"/>
      </rPr>
      <t xml:space="preserve"> Statewide Ambient Air Emission Inventory Ratio  </t>
    </r>
  </si>
  <si>
    <t>California Air Resources Board Statewide 2012 Estimated Annual Ambient Air Emissions, https://www.arb.ca.gov/app/emsinv/2017/emseic1_query.php?F_DIV=-4&amp;F_YR=2012&amp;F_SEASON=A&amp;SP=SIP105ADJ&amp;F_AREA=CA</t>
  </si>
  <si>
    <r>
      <t>PM</t>
    </r>
    <r>
      <rPr>
        <vertAlign val="subscript"/>
        <sz val="12"/>
        <rFont val="Avenir LT Std 55 Roman"/>
        <family val="2"/>
      </rPr>
      <t>2.5</t>
    </r>
    <r>
      <rPr>
        <sz val="12"/>
        <rFont val="Avenir LT Std 55 Roman"/>
        <family val="2"/>
      </rPr>
      <t xml:space="preserve">/PM Biomass Combustion/Gasification Ratio  </t>
    </r>
  </si>
  <si>
    <t>US EPA, AP 42, Fifth Edition, Volume I,Chapter 1: External Combustion Sources, 1.6 Wood Residue Combustion In Boilers  https://www3.epa.gov/ttn/chief/ap42/ch01/final/c01s06.pdf,
Average PM to PM2.5 emission value for all sources</t>
  </si>
  <si>
    <t>Residential Electricity Price ($/kWh)</t>
  </si>
  <si>
    <t>•  California Air Resources Board (2019). Co-Benefit Assessment Methodology for Energy and Fuel Cost Savings. https://www.arb.ca.gov/cc/capandtrade/auctionproceeds/final_energyfuelcost_am.pdf 
•  Energy Information Administration (2019). Electricity Data Browser (as of June 28, 2019). https://www.eia.gov/electricity/data/browser/#/topic/7?agg=0,1&amp;geo=000000000004&amp;en dsec=vg&amp;linechart=~ELEC.PRICE.CA-RES.A~ELEC.PRICE.CACOM.A~ELEC.PRICE.CA-IND.A~ELEC.PRICE.CATRA.A&amp;columnchart=ELEC.PRICE.CA-ALL.A&amp;map=ELEC.PRICE.CAALL.A&amp;freq=A&amp;start=2001&amp;end=2018&amp;ctype=linechart&amp;ltype=pin&amp;rtype=s&amp;pin=&amp;rse=0 &amp;maptype=0
•  California Public Utilities Commission (2018). CARE/FERA Programs. http://www.cpuc.ca.gov/lowincomerates/</t>
  </si>
  <si>
    <t>Industrial Electricity Price ($/kWh)</t>
  </si>
  <si>
    <t>•  California Air Resources Board (2019). Co-Benefit Assessment Methodology for Energy and Fuel Cost Savings. https://www.arb.ca.gov/cc/capandtrade/auctionproceeds/final_energyfuelcost_am.pdf 
•  Energy Information Administration (2017). Electricity Data Browser. https://www.eia.gov/electricity/data/browser/#/topic/7?agg=0,1&amp;geo=000000000004&amp;en dsec=vg&amp;linechart=~ELEC.PRICE.CA-RES.A~ELEC.PRICE.CACOM.A~ELEC.PRICE.CA-IND.A~ELEC.PRICE.CATRA.A&amp;columnchart=ELEC.PRICE.CA-ALL.A&amp;map=ELEC.PRICE.CAALL.A&amp;freq=A&amp;start=2001&amp;end=2017&amp;ctype=linechart&amp;ltype=pin&amp;rtype=s&amp;pin=&amp;rse=0 &amp;maptype=0</t>
  </si>
  <si>
    <t>Residential Natural Gas Price ($/therm)</t>
  </si>
  <si>
    <t>•  California Air Resources Board (2019). Co-Benefit Assessment Methodology for Energy and Fuel Cost Savings. https://www.arb.ca.gov/cc/capandtrade/auctionproceeds/final_energyfuelcost_am.pdf 
•  Energy Information Administration (2019). Natural Gas Prices (as of August 30, 2019). https://www.eia.gov/dnav/ng/ng_pri_sum_dcu_SCA_a.htm  
•  California Public Utilities Commission (2018). CARE/FERA Programs. http://www.cpuc.ca.gov/lowincomerates/</t>
  </si>
  <si>
    <t>Conversion Factors</t>
  </si>
  <si>
    <t>Units</t>
  </si>
  <si>
    <t>unit carbon/ unit biomass</t>
  </si>
  <si>
    <r>
      <t>CO</t>
    </r>
    <r>
      <rPr>
        <vertAlign val="subscript"/>
        <sz val="12"/>
        <rFont val="Avenir LT Std 55 Roman"/>
        <family val="2"/>
      </rPr>
      <t>2</t>
    </r>
    <r>
      <rPr>
        <sz val="12"/>
        <rFont val="Avenir LT Std 55 Roman"/>
        <family val="2"/>
      </rPr>
      <t>e/C</t>
    </r>
  </si>
  <si>
    <t>lb/bone dry ton (BDT)</t>
  </si>
  <si>
    <t>lb/short ton</t>
  </si>
  <si>
    <t>lb/MT</t>
  </si>
  <si>
    <t>kg/MT</t>
  </si>
  <si>
    <t>therms/MMBtu</t>
  </si>
  <si>
    <t>MMBtu/therms</t>
  </si>
  <si>
    <t>kWh/MWh</t>
  </si>
  <si>
    <t>kg/short ton</t>
  </si>
  <si>
    <t>gal/acre-feet</t>
  </si>
  <si>
    <t xml:space="preserve">Documentation Tab </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</si>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</sst>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8" formatCode="&quot;$&quot;#,##0.00_);[Red]\(&quot;$&quot;#,##0.00\)"/>
    <numFmt numFmtId="44" formatCode="_(&quot;$&quot;* #,##0.00_);_(&quot;$&quot;* \(#,##0.00\);_(&quot;$&quot;* &quot;-&quot;??_);_(@_)"/>
    <numFmt numFmtId="43" formatCode="_(* #,##0.00_);_(* \(#,##0.00\);_(* &quot;-&quot;??_);_(@_)"/>
    <numFmt numFmtId="164" formatCode="&quot;$&quot;#,##0"/>
    <numFmt numFmtId="165" formatCode="0.0000"/>
    <numFmt numFmtId="166" formatCode="0.000000"/>
    <numFmt numFmtId="167" formatCode="0.0"/>
    <numFmt numFmtId="168" formatCode="0.000"/>
    <numFmt numFmtId="169" formatCode="#,##0.0"/>
    <numFmt numFmtId="170" formatCode="_(&quot;$&quot;* #,##0_);_(&quot;$&quot;* \(#,##0\);_(&quot;$&quot;* &quot;-&quot;??_);_(@_)"/>
    <numFmt numFmtId="171" formatCode="0."/>
    <numFmt numFmtId="172" formatCode="&quot;$&quot;#,##0.0000_);[Red]\(&quot;$&quot;#,##0.0000\)"/>
    <numFmt numFmtId="173" formatCode="0.00000"/>
    <numFmt numFmtId="174" formatCode="[$-409]mmmm\ d\,\ yyyy;@"/>
  </numFmts>
  <fonts count="70">
    <font>
      <sz val="11"/>
      <color theme="1"/>
      <name val="Calibri"/>
      <family val="2"/>
      <scheme val="minor"/>
    </font>
    <font>
      <sz val="12"/>
      <color theme="1"/>
      <name val="Avenir LT Std 55 Roman"/>
      <family val="2"/>
    </font>
    <font>
      <b/>
      <sz val="11"/>
      <color theme="1"/>
      <name val="Calibri"/>
      <family val="2"/>
      <scheme val="minor"/>
    </font>
    <font>
      <u/>
      <sz val="11"/>
      <color theme="10"/>
      <name val="Calibri"/>
      <family val="2"/>
      <scheme val="minor"/>
    </font>
    <font>
      <sz val="11"/>
      <color theme="1"/>
      <name val="Calibri"/>
      <family val="2"/>
      <scheme val="minor"/>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0"/>
      <color theme="10"/>
      <name val="Arial"/>
      <family val="2"/>
    </font>
    <font>
      <b/>
      <sz val="18"/>
      <color theme="3"/>
      <name val="Cambria"/>
      <family val="2"/>
      <scheme val="major"/>
    </font>
    <font>
      <u/>
      <sz val="10"/>
      <color indexed="12"/>
      <name val="Arial"/>
      <family val="2"/>
    </font>
    <font>
      <b/>
      <sz val="9"/>
      <color indexed="8"/>
      <name val="Tahoma"/>
      <family val="2"/>
    </font>
    <font>
      <sz val="10"/>
      <name val="MS Sans Serif"/>
      <family val="2"/>
    </font>
    <font>
      <b/>
      <sz val="16"/>
      <color theme="1"/>
      <name val="Avenir LT Std 55 Roman"/>
      <family val="2"/>
    </font>
    <font>
      <sz val="11"/>
      <color theme="1"/>
      <name val="Avenir LT Std 55 Roman"/>
      <family val="2"/>
    </font>
    <font>
      <b/>
      <sz val="16"/>
      <name val="Avenir LT Std 55 Roman"/>
      <family val="2"/>
    </font>
    <font>
      <b/>
      <sz val="12"/>
      <color theme="1"/>
      <name val="Avenir LT Std 55 Roman"/>
      <family val="2"/>
    </font>
    <font>
      <sz val="12"/>
      <color rgb="FFFF0000"/>
      <name val="Avenir LT Std 55 Roman"/>
      <family val="2"/>
    </font>
    <font>
      <sz val="12"/>
      <name val="Avenir LT Std 55 Roman"/>
      <family val="2"/>
    </font>
    <font>
      <u/>
      <sz val="12"/>
      <color theme="10"/>
      <name val="Avenir LT Std 55 Roman"/>
      <family val="2"/>
    </font>
    <font>
      <sz val="12"/>
      <color theme="1"/>
      <name val="Avenir LT Std 55 Roman"/>
      <family val="2"/>
    </font>
    <font>
      <u/>
      <sz val="11"/>
      <color theme="10"/>
      <name val="Avenir LT Std 55 Roman"/>
      <family val="2"/>
    </font>
    <font>
      <b/>
      <sz val="14"/>
      <color theme="1"/>
      <name val="Avenir LT Std 55 Roman"/>
      <family val="2"/>
    </font>
    <font>
      <sz val="14"/>
      <color theme="1"/>
      <name val="Avenir LT Std 55 Roman"/>
      <family val="2"/>
    </font>
    <font>
      <b/>
      <sz val="14"/>
      <name val="Avenir LT Std 55 Roman"/>
      <family val="2"/>
    </font>
    <font>
      <b/>
      <sz val="12"/>
      <name val="Avenir LT Std 55 Roman"/>
      <family val="2"/>
    </font>
    <font>
      <sz val="11"/>
      <name val="Avenir LT Std 55 Roman"/>
      <family val="2"/>
    </font>
    <font>
      <b/>
      <vertAlign val="subscript"/>
      <sz val="12"/>
      <name val="Avenir LT Std 55 Roman"/>
      <family val="2"/>
    </font>
    <font>
      <b/>
      <sz val="11"/>
      <color theme="1"/>
      <name val="Avenir LT Std 55 Roman"/>
      <family val="2"/>
    </font>
    <font>
      <b/>
      <sz val="12"/>
      <color rgb="FFFF0000"/>
      <name val="Avenir LT Std 55 Roman"/>
      <family val="2"/>
    </font>
    <font>
      <b/>
      <sz val="11"/>
      <name val="Avenir LT Std 55 Roman"/>
      <family val="2"/>
    </font>
    <font>
      <b/>
      <vertAlign val="subscript"/>
      <sz val="12"/>
      <color theme="1"/>
      <name val="Avenir LT Std 55 Roman"/>
      <family val="2"/>
    </font>
    <font>
      <b/>
      <sz val="14"/>
      <color rgb="FFFF0000"/>
      <name val="Avenir LT Std 55 Roman"/>
      <family val="2"/>
    </font>
    <font>
      <sz val="14"/>
      <name val="Avenir LT Std 55 Roman"/>
      <family val="2"/>
    </font>
    <font>
      <vertAlign val="subscript"/>
      <sz val="12"/>
      <name val="Avenir LT Std 55 Roman"/>
      <family val="2"/>
    </font>
    <font>
      <vertAlign val="subscript"/>
      <sz val="12"/>
      <color theme="1"/>
      <name val="Avenir LT Std 55 Roman"/>
      <family val="2"/>
    </font>
    <font>
      <b/>
      <sz val="12"/>
      <color rgb="FF000000"/>
      <name val="Avenir LT Std 55 Roman"/>
      <family val="2"/>
    </font>
    <font>
      <sz val="12"/>
      <color rgb="FF000000"/>
      <name val="Avenir LT Std 55 Roman"/>
      <family val="2"/>
    </font>
    <font>
      <sz val="10"/>
      <color rgb="FF000000"/>
      <name val="Avenir LT Std 55 Roman"/>
      <family val="2"/>
    </font>
    <font>
      <b/>
      <sz val="10"/>
      <color rgb="FF000000"/>
      <name val="Avenir LT Std 55 Roman"/>
      <family val="2"/>
    </font>
    <font>
      <i/>
      <sz val="12"/>
      <name val="Avenir LT Std 55 Roman"/>
      <family val="2"/>
    </font>
    <font>
      <b/>
      <sz val="12"/>
      <color rgb="FFC00000"/>
      <name val="Avenir LT Std 55 Roman"/>
      <family val="2"/>
    </font>
    <font>
      <sz val="12"/>
      <color rgb="FFC00000"/>
      <name val="Avenir LT Std 55 Roman"/>
      <family val="2"/>
    </font>
    <font>
      <sz val="12"/>
      <color theme="0"/>
      <name val="Avenir LT Std 55 Roman"/>
      <family val="2"/>
    </font>
    <font>
      <b/>
      <sz val="10"/>
      <name val="Avenir LT Std 55 Roman"/>
      <family val="2"/>
    </font>
    <font>
      <sz val="11"/>
      <color theme="0"/>
      <name val="Avenir LT Std 55 Roman"/>
      <family val="2"/>
    </font>
    <font>
      <sz val="3"/>
      <color theme="0"/>
      <name val="Avenir LT Std 55 Roman"/>
      <family val="2"/>
    </font>
    <font>
      <sz val="3"/>
      <color theme="1"/>
      <name val="Avenir LT Std 55 Roman"/>
      <family val="2"/>
    </font>
    <font>
      <sz val="3"/>
      <name val="Avenir LT Std 55 Roman"/>
      <family val="2"/>
    </font>
    <font>
      <b/>
      <sz val="12"/>
      <color theme="0"/>
      <name val="Avenir LT Std 55 Roman"/>
      <family val="2"/>
    </font>
    <font>
      <b/>
      <sz val="11"/>
      <color theme="0"/>
      <name val="Avenir LT Std 55 Roman"/>
      <family val="2"/>
    </font>
    <font>
      <b/>
      <sz val="14"/>
      <color theme="0"/>
      <name val="Avenir LT Std 55 Roman"/>
      <family val="2"/>
    </font>
    <font>
      <sz val="14"/>
      <color theme="0"/>
      <name val="Avenir LT Std 55 Roman"/>
      <family val="2"/>
    </font>
    <font>
      <b/>
      <sz val="3"/>
      <name val="Avenir LT Std 55 Roman"/>
      <family val="2"/>
    </font>
    <font>
      <u/>
      <sz val="11"/>
      <color rgb="FFFFFF00"/>
      <name val="Calibri"/>
      <family val="2"/>
      <scheme val="minor"/>
    </font>
    <font>
      <sz val="11"/>
      <color rgb="FFFFFF00"/>
      <name val="Avenir LT Std 55 Roman"/>
      <family val="2"/>
    </font>
    <font>
      <b/>
      <sz val="16"/>
      <color theme="0"/>
      <name val="Avenir LT Std 55 Roman"/>
      <family val="2"/>
    </font>
    <font>
      <b/>
      <u/>
      <sz val="12"/>
      <color theme="10"/>
      <name val="Avenir LT Std 55 Roman"/>
      <family val="2"/>
    </font>
  </fonts>
  <fills count="44">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E2EFD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indexed="22"/>
      </left>
      <right style="thin">
        <color indexed="22"/>
      </right>
      <top style="thin">
        <color indexed="22"/>
      </top>
      <bottom style="thin">
        <color indexed="22"/>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31">
    <xf numFmtId="0" fontId="0" fillId="0" borderId="0"/>
    <xf numFmtId="0" fontId="3" fillId="0" borderId="0" applyNumberFormat="0" applyFill="0" applyBorder="0" applyAlignment="0" applyProtection="0"/>
    <xf numFmtId="43" fontId="4" fillId="0" borderId="0" applyFont="0" applyFill="0" applyBorder="0" applyAlignment="0" applyProtection="0"/>
    <xf numFmtId="0" fontId="4" fillId="0" borderId="0"/>
    <xf numFmtId="44" fontId="4" fillId="0" borderId="0" applyFont="0" applyFill="0" applyBorder="0" applyAlignment="0" applyProtection="0"/>
    <xf numFmtId="0" fontId="5" fillId="0" borderId="0"/>
    <xf numFmtId="0" fontId="4" fillId="0" borderId="0"/>
    <xf numFmtId="0" fontId="6" fillId="0" borderId="23" applyNumberFormat="0" applyFill="0" applyAlignment="0" applyProtection="0"/>
    <xf numFmtId="0" fontId="7" fillId="0" borderId="24" applyNumberFormat="0" applyFill="0" applyAlignment="0" applyProtection="0"/>
    <xf numFmtId="0" fontId="8" fillId="0" borderId="25" applyNumberFormat="0" applyFill="0" applyAlignment="0" applyProtection="0"/>
    <xf numFmtId="0" fontId="8" fillId="0" borderId="0" applyNumberFormat="0" applyFill="0" applyBorder="0" applyAlignment="0" applyProtection="0"/>
    <xf numFmtId="0" fontId="9" fillId="8" borderId="0" applyNumberFormat="0" applyBorder="0" applyAlignment="0" applyProtection="0"/>
    <xf numFmtId="0" fontId="10" fillId="9" borderId="0" applyNumberFormat="0" applyBorder="0" applyAlignment="0" applyProtection="0"/>
    <xf numFmtId="0" fontId="11" fillId="10" borderId="0" applyNumberFormat="0" applyBorder="0" applyAlignment="0" applyProtection="0"/>
    <xf numFmtId="0" fontId="12" fillId="11" borderId="26" applyNumberFormat="0" applyAlignment="0" applyProtection="0"/>
    <xf numFmtId="0" fontId="13" fillId="12" borderId="27" applyNumberFormat="0" applyAlignment="0" applyProtection="0"/>
    <xf numFmtId="0" fontId="14" fillId="12" borderId="26" applyNumberFormat="0" applyAlignment="0" applyProtection="0"/>
    <xf numFmtId="0" fontId="15" fillId="0" borderId="28" applyNumberFormat="0" applyFill="0" applyAlignment="0" applyProtection="0"/>
    <xf numFmtId="0" fontId="16" fillId="13" borderId="29" applyNumberFormat="0" applyAlignment="0" applyProtection="0"/>
    <xf numFmtId="0" fontId="17" fillId="0" borderId="0" applyNumberFormat="0" applyFill="0" applyBorder="0" applyAlignment="0" applyProtection="0"/>
    <xf numFmtId="0" fontId="4" fillId="14" borderId="30" applyNumberFormat="0" applyFont="0" applyAlignment="0" applyProtection="0"/>
    <xf numFmtId="0" fontId="18" fillId="0" borderId="0" applyNumberFormat="0" applyFill="0" applyBorder="0" applyAlignment="0" applyProtection="0"/>
    <xf numFmtId="0" fontId="2" fillId="0" borderId="31" applyNumberFormat="0" applyFill="0" applyAlignment="0" applyProtection="0"/>
    <xf numFmtId="0" fontId="19"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19" fillId="38" borderId="0" applyNumberFormat="0" applyBorder="0" applyAlignment="0" applyProtection="0"/>
    <xf numFmtId="0" fontId="21" fillId="0" borderId="0" applyNumberFormat="0" applyFill="0" applyBorder="0" applyAlignment="0" applyProtection="0"/>
    <xf numFmtId="0" fontId="23" fillId="39" borderId="40">
      <alignment vertical="center"/>
    </xf>
    <xf numFmtId="0" fontId="4"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0" fontId="5" fillId="0" borderId="0"/>
    <xf numFmtId="0" fontId="24" fillId="0" borderId="0"/>
    <xf numFmtId="0" fontId="22" fillId="0" borderId="1" applyNumberFormat="0" applyFill="0" applyProtection="0">
      <alignment horizontal="left"/>
    </xf>
    <xf numFmtId="0" fontId="4" fillId="0" borderId="0"/>
    <xf numFmtId="0" fontId="4" fillId="14" borderId="30"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3"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20" fillId="0" borderId="0" applyNumberFormat="0" applyFill="0" applyBorder="0" applyAlignment="0" applyProtection="0"/>
    <xf numFmtId="0" fontId="5" fillId="0" borderId="0"/>
    <xf numFmtId="0" fontId="4" fillId="14" borderId="30"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0" borderId="0"/>
    <xf numFmtId="0" fontId="4" fillId="0" borderId="0"/>
    <xf numFmtId="0" fontId="4" fillId="14" borderId="30"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43"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3" fillId="0" borderId="0" applyNumberFormat="0" applyFill="0" applyBorder="0" applyAlignment="0" applyProtection="0"/>
    <xf numFmtId="0" fontId="4" fillId="0" borderId="0"/>
    <xf numFmtId="0" fontId="4" fillId="0" borderId="0"/>
    <xf numFmtId="0" fontId="4" fillId="0" borderId="0"/>
    <xf numFmtId="0" fontId="5" fillId="0" borderId="0"/>
    <xf numFmtId="44" fontId="4" fillId="0" borderId="0" applyFont="0" applyFill="0" applyBorder="0" applyAlignment="0" applyProtection="0"/>
    <xf numFmtId="44" fontId="5" fillId="0" borderId="0" applyFont="0" applyFill="0" applyBorder="0" applyAlignment="0" applyProtection="0"/>
    <xf numFmtId="0" fontId="4" fillId="0" borderId="0"/>
    <xf numFmtId="0" fontId="4" fillId="0" borderId="0"/>
    <xf numFmtId="0" fontId="4" fillId="0" borderId="0"/>
  </cellStyleXfs>
  <cellXfs count="631">
    <xf numFmtId="0" fontId="0" fillId="0" borderId="0" xfId="0"/>
    <xf numFmtId="0" fontId="26" fillId="0" borderId="0" xfId="0" applyFont="1" applyFill="1" applyBorder="1"/>
    <xf numFmtId="0" fontId="28" fillId="0" borderId="0" xfId="0" applyFont="1" applyFill="1" applyBorder="1"/>
    <xf numFmtId="0" fontId="29" fillId="0" borderId="0" xfId="0" applyFont="1" applyFill="1" applyBorder="1" applyAlignment="1">
      <alignment vertical="top" wrapText="1"/>
    </xf>
    <xf numFmtId="0" fontId="30" fillId="0" borderId="0" xfId="0" applyFont="1" applyFill="1" applyBorder="1" applyAlignment="1">
      <alignment vertical="top" wrapText="1"/>
    </xf>
    <xf numFmtId="0" fontId="30" fillId="0" borderId="0" xfId="5" applyFont="1" applyFill="1" applyBorder="1" applyAlignment="1"/>
    <xf numFmtId="0" fontId="31" fillId="0" borderId="0" xfId="1" applyFont="1" applyFill="1" applyBorder="1" applyAlignment="1">
      <alignment vertical="top" wrapText="1"/>
    </xf>
    <xf numFmtId="0" fontId="30" fillId="0" borderId="0" xfId="0" applyFont="1" applyFill="1" applyBorder="1"/>
    <xf numFmtId="1" fontId="30" fillId="0" borderId="0" xfId="0" applyNumberFormat="1" applyFont="1" applyFill="1" applyBorder="1"/>
    <xf numFmtId="0" fontId="33" fillId="0" borderId="0" xfId="1" applyFont="1" applyFill="1" applyBorder="1"/>
    <xf numFmtId="0" fontId="26" fillId="0" borderId="0" xfId="0" applyFont="1" applyFill="1" applyBorder="1" applyProtection="1"/>
    <xf numFmtId="0" fontId="28" fillId="0" borderId="0" xfId="0" applyFont="1" applyFill="1" applyBorder="1" applyProtection="1"/>
    <xf numFmtId="0" fontId="26" fillId="0" borderId="0" xfId="0" applyFont="1" applyFill="1" applyBorder="1" applyAlignment="1" applyProtection="1">
      <alignment horizontal="left" vertical="center"/>
    </xf>
    <xf numFmtId="0" fontId="37" fillId="0" borderId="0" xfId="1" applyFont="1" applyFill="1" applyBorder="1" applyAlignment="1" applyProtection="1">
      <alignment vertical="top"/>
    </xf>
    <xf numFmtId="0" fontId="30" fillId="0" borderId="0" xfId="1" applyFont="1" applyFill="1" applyBorder="1" applyAlignment="1" applyProtection="1">
      <alignment vertical="top" wrapText="1"/>
    </xf>
    <xf numFmtId="0" fontId="32" fillId="0" borderId="0" xfId="0" applyFont="1" applyProtection="1"/>
    <xf numFmtId="0" fontId="26" fillId="0" borderId="0" xfId="0" applyFont="1" applyBorder="1" applyProtection="1"/>
    <xf numFmtId="0" fontId="26" fillId="0" borderId="0" xfId="0" applyFont="1" applyProtection="1"/>
    <xf numFmtId="0" fontId="30" fillId="0" borderId="0" xfId="0" applyFont="1" applyFill="1" applyBorder="1" applyAlignment="1" applyProtection="1">
      <alignment wrapText="1"/>
    </xf>
    <xf numFmtId="0" fontId="38" fillId="0" borderId="0" xfId="0" applyFont="1" applyBorder="1" applyProtection="1"/>
    <xf numFmtId="0" fontId="30" fillId="0" borderId="0" xfId="0" applyFont="1" applyFill="1" applyBorder="1" applyAlignment="1" applyProtection="1">
      <alignment horizontal="left" wrapText="1"/>
    </xf>
    <xf numFmtId="0" fontId="36" fillId="0" borderId="0" xfId="0" applyFont="1" applyBorder="1" applyProtection="1"/>
    <xf numFmtId="0" fontId="38" fillId="0" borderId="0" xfId="0" applyFont="1" applyFill="1" applyBorder="1" applyProtection="1"/>
    <xf numFmtId="3" fontId="26" fillId="0" borderId="0" xfId="0" applyNumberFormat="1" applyFont="1" applyFill="1" applyBorder="1" applyAlignment="1" applyProtection="1">
      <alignment horizontal="right"/>
    </xf>
    <xf numFmtId="0" fontId="28" fillId="0" borderId="0" xfId="3" applyFont="1" applyBorder="1" applyAlignment="1" applyProtection="1">
      <alignment vertical="center"/>
    </xf>
    <xf numFmtId="0" fontId="26" fillId="0" borderId="0" xfId="0" applyFont="1" applyFill="1" applyBorder="1" applyAlignment="1" applyProtection="1">
      <alignment horizontal="center"/>
    </xf>
    <xf numFmtId="3" fontId="26" fillId="0" borderId="0" xfId="0" applyNumberFormat="1" applyFont="1" applyFill="1" applyBorder="1" applyProtection="1"/>
    <xf numFmtId="0" fontId="26" fillId="0" borderId="0" xfId="0" applyFont="1" applyFill="1" applyProtection="1"/>
    <xf numFmtId="3" fontId="30" fillId="2" borderId="12" xfId="0" applyNumberFormat="1" applyFont="1" applyFill="1" applyBorder="1" applyAlignment="1" applyProtection="1">
      <alignment vertical="center"/>
    </xf>
    <xf numFmtId="3" fontId="30" fillId="2" borderId="4" xfId="0" applyNumberFormat="1" applyFont="1" applyFill="1" applyBorder="1" applyAlignment="1" applyProtection="1">
      <alignment vertical="center"/>
    </xf>
    <xf numFmtId="4" fontId="30" fillId="2" borderId="4" xfId="0" applyNumberFormat="1" applyFont="1" applyFill="1" applyBorder="1" applyAlignment="1" applyProtection="1">
      <alignment horizontal="right" vertical="center"/>
    </xf>
    <xf numFmtId="3" fontId="30" fillId="2" borderId="4" xfId="0" applyNumberFormat="1" applyFont="1" applyFill="1" applyBorder="1" applyAlignment="1" applyProtection="1">
      <alignment horizontal="right" vertical="center"/>
    </xf>
    <xf numFmtId="164" fontId="30" fillId="2" borderId="6" xfId="0" applyNumberFormat="1" applyFont="1" applyFill="1" applyBorder="1" applyAlignment="1" applyProtection="1">
      <alignment horizontal="right" vertical="center"/>
    </xf>
    <xf numFmtId="0" fontId="40" fillId="0" borderId="0" xfId="0" applyFont="1" applyFill="1" applyBorder="1" applyAlignment="1" applyProtection="1">
      <alignment vertical="center" wrapText="1"/>
    </xf>
    <xf numFmtId="1" fontId="30" fillId="0" borderId="0" xfId="0" applyNumberFormat="1" applyFont="1" applyFill="1" applyBorder="1" applyAlignment="1" applyProtection="1"/>
    <xf numFmtId="0" fontId="28" fillId="0" borderId="0" xfId="3" applyFont="1" applyFill="1" applyBorder="1" applyAlignment="1" applyProtection="1">
      <alignment vertical="center" wrapText="1"/>
    </xf>
    <xf numFmtId="0" fontId="41" fillId="0" borderId="0" xfId="0" applyFont="1" applyFill="1" applyBorder="1" applyAlignment="1" applyProtection="1">
      <alignment horizontal="left"/>
    </xf>
    <xf numFmtId="0" fontId="42" fillId="0" borderId="0" xfId="0" applyFont="1" applyFill="1" applyBorder="1" applyAlignment="1" applyProtection="1"/>
    <xf numFmtId="0" fontId="31" fillId="0" borderId="0" xfId="1" applyFont="1" applyFill="1" applyBorder="1" applyAlignment="1" applyProtection="1">
      <alignment vertical="center" wrapText="1"/>
    </xf>
    <xf numFmtId="0" fontId="28" fillId="0" borderId="0" xfId="0" applyFont="1" applyBorder="1" applyAlignment="1" applyProtection="1"/>
    <xf numFmtId="0" fontId="28" fillId="0" borderId="0" xfId="0" applyFont="1" applyBorder="1" applyAlignment="1" applyProtection="1">
      <alignment horizontal="center"/>
    </xf>
    <xf numFmtId="0" fontId="41" fillId="0" borderId="0" xfId="0" applyFont="1" applyFill="1" applyBorder="1" applyAlignment="1" applyProtection="1"/>
    <xf numFmtId="0" fontId="41" fillId="0" borderId="0" xfId="0" applyFont="1" applyFill="1" applyBorder="1" applyAlignment="1" applyProtection="1">
      <alignment horizontal="center"/>
    </xf>
    <xf numFmtId="0" fontId="37" fillId="0" borderId="0" xfId="0" applyFont="1" applyFill="1" applyBorder="1" applyAlignment="1" applyProtection="1"/>
    <xf numFmtId="0" fontId="32" fillId="0" borderId="0" xfId="0" applyFont="1" applyFill="1" applyBorder="1" applyAlignment="1" applyProtection="1">
      <alignment horizontal="left" vertical="center"/>
    </xf>
    <xf numFmtId="0" fontId="30" fillId="0" borderId="0" xfId="0" applyFont="1" applyBorder="1" applyProtection="1"/>
    <xf numFmtId="0" fontId="37" fillId="0" borderId="0" xfId="0" applyFont="1" applyBorder="1" applyAlignment="1" applyProtection="1"/>
    <xf numFmtId="0" fontId="28" fillId="0" borderId="0" xfId="0" applyFont="1" applyFill="1" applyBorder="1" applyAlignment="1" applyProtection="1"/>
    <xf numFmtId="0" fontId="37" fillId="0" borderId="0" xfId="0" applyFont="1" applyBorder="1" applyProtection="1"/>
    <xf numFmtId="0" fontId="32" fillId="0" borderId="0" xfId="0" applyFont="1" applyFill="1" applyBorder="1" applyProtection="1"/>
    <xf numFmtId="0" fontId="32" fillId="0" borderId="0" xfId="0" applyFont="1" applyFill="1" applyProtection="1"/>
    <xf numFmtId="0" fontId="34" fillId="0" borderId="0" xfId="0" applyFont="1" applyAlignment="1" applyProtection="1">
      <alignment horizontal="center"/>
    </xf>
    <xf numFmtId="0" fontId="40" fillId="0" borderId="0" xfId="0" applyFont="1" applyProtection="1"/>
    <xf numFmtId="0" fontId="34" fillId="0" borderId="0" xfId="0" applyFont="1" applyBorder="1" applyProtection="1"/>
    <xf numFmtId="0" fontId="40" fillId="0" borderId="0" xfId="0" applyFont="1" applyFill="1" applyBorder="1" applyProtection="1"/>
    <xf numFmtId="0" fontId="26" fillId="0" borderId="0" xfId="0" applyFont="1" applyBorder="1" applyAlignment="1" applyProtection="1"/>
    <xf numFmtId="4" fontId="30" fillId="2" borderId="6" xfId="0" applyNumberFormat="1" applyFont="1" applyFill="1" applyBorder="1" applyAlignment="1" applyProtection="1">
      <alignment horizontal="right" vertical="center"/>
    </xf>
    <xf numFmtId="3" fontId="30" fillId="2" borderId="12" xfId="0" applyNumberFormat="1" applyFont="1" applyFill="1" applyBorder="1" applyAlignment="1" applyProtection="1">
      <alignment horizontal="right" vertical="center"/>
    </xf>
    <xf numFmtId="3" fontId="30" fillId="2" borderId="13" xfId="0" applyNumberFormat="1" applyFont="1" applyFill="1" applyBorder="1" applyAlignment="1" applyProtection="1">
      <alignment horizontal="right" vertical="center"/>
    </xf>
    <xf numFmtId="0" fontId="28" fillId="0" borderId="0" xfId="0" applyFont="1" applyAlignment="1" applyProtection="1">
      <alignment horizontal="center"/>
    </xf>
    <xf numFmtId="0" fontId="28" fillId="0" borderId="0" xfId="0" applyFont="1" applyProtection="1"/>
    <xf numFmtId="0" fontId="28" fillId="0" borderId="0" xfId="0" applyFont="1" applyBorder="1" applyProtection="1"/>
    <xf numFmtId="164" fontId="30" fillId="2" borderId="6" xfId="0" applyNumberFormat="1" applyFont="1" applyFill="1" applyBorder="1" applyAlignment="1" applyProtection="1">
      <alignment vertical="center"/>
    </xf>
    <xf numFmtId="0" fontId="28" fillId="0" borderId="0" xfId="0" applyFont="1" applyAlignment="1">
      <alignment vertical="top"/>
    </xf>
    <xf numFmtId="0" fontId="30" fillId="0" borderId="0" xfId="0" applyFont="1"/>
    <xf numFmtId="0" fontId="30" fillId="0" borderId="0" xfId="0" applyFont="1" applyAlignment="1">
      <alignment horizontal="left"/>
    </xf>
    <xf numFmtId="0" fontId="32" fillId="0" borderId="0" xfId="0" applyFont="1" applyFill="1" applyBorder="1"/>
    <xf numFmtId="0" fontId="28" fillId="0" borderId="0" xfId="0" applyFont="1" applyFill="1" applyBorder="1" applyAlignment="1">
      <alignment vertical="center"/>
    </xf>
    <xf numFmtId="0" fontId="28" fillId="0" borderId="0" xfId="3" applyFont="1" applyFill="1" applyBorder="1" applyAlignment="1" applyProtection="1">
      <alignment horizontal="center"/>
    </xf>
    <xf numFmtId="0" fontId="32" fillId="0" borderId="0" xfId="3" applyFont="1" applyProtection="1"/>
    <xf numFmtId="0" fontId="28" fillId="0" borderId="0" xfId="3" applyFont="1" applyAlignment="1" applyProtection="1">
      <alignment horizontal="center"/>
    </xf>
    <xf numFmtId="0" fontId="32" fillId="0" borderId="0" xfId="0" applyFont="1" applyFill="1" applyBorder="1" applyAlignment="1">
      <alignment vertical="center"/>
    </xf>
    <xf numFmtId="0" fontId="38" fillId="0" borderId="0" xfId="0" applyFont="1" applyFill="1" applyBorder="1"/>
    <xf numFmtId="0" fontId="28" fillId="0" borderId="0" xfId="3" applyFont="1" applyProtection="1"/>
    <xf numFmtId="0" fontId="37" fillId="0" borderId="0" xfId="0" applyFont="1" applyFill="1" applyBorder="1" applyAlignment="1">
      <alignment vertical="center"/>
    </xf>
    <xf numFmtId="0" fontId="32" fillId="0" borderId="0" xfId="6" applyFont="1" applyProtection="1"/>
    <xf numFmtId="0" fontId="38" fillId="0" borderId="0" xfId="0" applyFont="1" applyProtection="1"/>
    <xf numFmtId="0" fontId="45" fillId="0" borderId="0" xfId="0" applyFont="1" applyFill="1" applyBorder="1" applyAlignment="1"/>
    <xf numFmtId="0" fontId="30" fillId="0" borderId="0" xfId="0" applyFont="1" applyProtection="1"/>
    <xf numFmtId="0" fontId="38" fillId="0" borderId="0" xfId="0" applyFont="1" applyBorder="1" applyAlignment="1" applyProtection="1"/>
    <xf numFmtId="0" fontId="34" fillId="0" borderId="0" xfId="0" applyFont="1" applyFill="1" applyBorder="1" applyAlignment="1">
      <alignment vertical="center"/>
    </xf>
    <xf numFmtId="0" fontId="35" fillId="0" borderId="0" xfId="0" applyFont="1" applyFill="1" applyBorder="1" applyAlignment="1"/>
    <xf numFmtId="0" fontId="48" fillId="6" borderId="12" xfId="0" applyFont="1" applyFill="1" applyBorder="1" applyAlignment="1">
      <alignment horizontal="center" vertical="center" wrapText="1"/>
    </xf>
    <xf numFmtId="0" fontId="50" fillId="7" borderId="4" xfId="0" applyFont="1" applyFill="1" applyBorder="1" applyAlignment="1" applyProtection="1">
      <alignment vertical="center" wrapText="1"/>
      <protection locked="0"/>
    </xf>
    <xf numFmtId="0" fontId="30" fillId="0" borderId="0" xfId="0" applyFont="1" applyBorder="1" applyAlignment="1">
      <alignment vertical="top" wrapText="1"/>
    </xf>
    <xf numFmtId="0" fontId="36" fillId="0" borderId="0" xfId="0" applyFont="1" applyFill="1" applyBorder="1" applyAlignment="1">
      <alignment vertical="center"/>
    </xf>
    <xf numFmtId="0" fontId="36" fillId="0" borderId="0" xfId="0" applyFont="1" applyBorder="1" applyAlignment="1">
      <alignment vertical="center"/>
    </xf>
    <xf numFmtId="0" fontId="45" fillId="0" borderId="0" xfId="0" applyFont="1" applyFill="1" applyBorder="1" applyAlignment="1">
      <alignment vertical="center"/>
    </xf>
    <xf numFmtId="0" fontId="38" fillId="0" borderId="0" xfId="0" applyFont="1" applyFill="1" applyBorder="1" applyAlignment="1"/>
    <xf numFmtId="0" fontId="38" fillId="0" borderId="0" xfId="0" applyFont="1" applyFill="1" applyBorder="1" applyAlignment="1">
      <alignment vertical="center"/>
    </xf>
    <xf numFmtId="0" fontId="38" fillId="0" borderId="38" xfId="0" applyFont="1" applyFill="1" applyBorder="1" applyAlignment="1">
      <alignment vertical="center"/>
    </xf>
    <xf numFmtId="0" fontId="38" fillId="0" borderId="39" xfId="0" applyFont="1" applyFill="1" applyBorder="1" applyAlignment="1">
      <alignment vertical="center" wrapText="1"/>
    </xf>
    <xf numFmtId="0" fontId="37" fillId="0" borderId="0" xfId="3" applyFont="1" applyFill="1" applyBorder="1" applyAlignment="1">
      <alignment horizontal="center" vertical="center" wrapText="1"/>
    </xf>
    <xf numFmtId="0" fontId="38" fillId="0" borderId="0" xfId="3" applyFont="1" applyFill="1" applyBorder="1" applyAlignment="1">
      <alignment vertical="center"/>
    </xf>
    <xf numFmtId="172" fontId="38" fillId="0" borderId="0" xfId="3" applyNumberFormat="1" applyFont="1" applyFill="1" applyBorder="1" applyAlignment="1">
      <alignment vertical="center"/>
    </xf>
    <xf numFmtId="8" fontId="38" fillId="0" borderId="0" xfId="3" applyNumberFormat="1" applyFont="1" applyFill="1" applyBorder="1" applyAlignment="1">
      <alignment vertical="center"/>
    </xf>
    <xf numFmtId="0" fontId="38" fillId="0" borderId="0" xfId="0" applyFont="1" applyFill="1" applyBorder="1" applyAlignment="1">
      <alignment vertical="center" wrapText="1"/>
    </xf>
    <xf numFmtId="3" fontId="30" fillId="2" borderId="4" xfId="0" applyNumberFormat="1" applyFont="1" applyFill="1" applyBorder="1" applyAlignment="1" applyProtection="1">
      <alignment vertical="center" wrapText="1"/>
    </xf>
    <xf numFmtId="3" fontId="30" fillId="2" borderId="4" xfId="0" applyNumberFormat="1" applyFont="1" applyFill="1" applyBorder="1" applyAlignment="1" applyProtection="1">
      <alignment horizontal="right" vertical="center" wrapText="1"/>
    </xf>
    <xf numFmtId="0" fontId="1" fillId="7" borderId="1" xfId="0" applyFont="1" applyFill="1" applyBorder="1" applyAlignment="1" applyProtection="1">
      <alignment horizontal="left" wrapText="1"/>
      <protection locked="0"/>
    </xf>
    <xf numFmtId="169" fontId="1" fillId="7" borderId="1" xfId="0" applyNumberFormat="1" applyFont="1" applyFill="1" applyBorder="1" applyAlignment="1" applyProtection="1">
      <alignment horizontal="right"/>
      <protection locked="0"/>
    </xf>
    <xf numFmtId="167" fontId="1" fillId="7" borderId="1" xfId="0" applyNumberFormat="1" applyFont="1" applyFill="1" applyBorder="1" applyAlignment="1" applyProtection="1">
      <alignment horizontal="right"/>
      <protection locked="0"/>
    </xf>
    <xf numFmtId="0" fontId="1" fillId="7" borderId="1" xfId="0" applyFont="1" applyFill="1" applyBorder="1" applyAlignment="1" applyProtection="1">
      <alignment horizontal="right"/>
      <protection locked="0"/>
    </xf>
    <xf numFmtId="0" fontId="1" fillId="7" borderId="1" xfId="0" applyFont="1" applyFill="1" applyBorder="1" applyAlignment="1" applyProtection="1">
      <alignment horizontal="center"/>
      <protection locked="0"/>
    </xf>
    <xf numFmtId="0" fontId="30" fillId="0" borderId="0" xfId="1" applyFont="1" applyFill="1" applyBorder="1" applyAlignment="1">
      <alignment horizontal="left" vertical="top" wrapText="1"/>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31" fillId="0" borderId="0" xfId="1" applyFont="1" applyFill="1" applyBorder="1" applyAlignment="1">
      <alignment horizontal="left" vertical="top" wrapText="1"/>
    </xf>
    <xf numFmtId="0" fontId="36" fillId="0" borderId="0" xfId="0" applyFont="1" applyFill="1" applyBorder="1" applyAlignment="1" applyProtection="1">
      <alignment horizontal="center" vertical="center"/>
    </xf>
    <xf numFmtId="0" fontId="34" fillId="0" borderId="0" xfId="0" applyFont="1" applyBorder="1" applyAlignment="1" applyProtection="1">
      <alignment horizontal="center"/>
    </xf>
    <xf numFmtId="0" fontId="34" fillId="0" borderId="0" xfId="0" applyFont="1" applyFill="1" applyBorder="1" applyAlignment="1" applyProtection="1">
      <alignment horizontal="center" vertical="center"/>
    </xf>
    <xf numFmtId="0" fontId="30" fillId="0" borderId="0" xfId="1" applyFont="1" applyFill="1" applyBorder="1" applyAlignment="1" applyProtection="1">
      <alignment horizontal="left" vertical="top" wrapText="1"/>
    </xf>
    <xf numFmtId="0" fontId="25" fillId="0" borderId="0" xfId="0" applyFont="1" applyFill="1" applyBorder="1" applyAlignment="1">
      <alignment vertical="center"/>
    </xf>
    <xf numFmtId="0" fontId="26" fillId="0" borderId="0" xfId="0" applyFont="1" applyFill="1" applyBorder="1" applyAlignment="1"/>
    <xf numFmtId="0" fontId="27" fillId="0" borderId="0" xfId="0" applyFont="1" applyFill="1" applyBorder="1" applyAlignment="1">
      <alignment vertical="center"/>
    </xf>
    <xf numFmtId="0" fontId="30" fillId="0" borderId="0" xfId="1" applyFont="1" applyFill="1" applyBorder="1" applyAlignment="1">
      <alignment vertical="top" wrapText="1"/>
    </xf>
    <xf numFmtId="0" fontId="31" fillId="0" borderId="0" xfId="1" applyFont="1" applyFill="1" applyBorder="1" applyAlignment="1" applyProtection="1">
      <protection locked="0"/>
    </xf>
    <xf numFmtId="0" fontId="30" fillId="0" borderId="56" xfId="0" applyFont="1" applyFill="1" applyBorder="1" applyAlignment="1">
      <alignment vertical="top" wrapText="1"/>
    </xf>
    <xf numFmtId="0" fontId="31" fillId="0" borderId="54" xfId="1" applyFont="1" applyFill="1" applyBorder="1" applyAlignment="1">
      <alignment vertical="top" wrapText="1"/>
    </xf>
    <xf numFmtId="0" fontId="30" fillId="0" borderId="54" xfId="0" applyFont="1" applyFill="1" applyBorder="1" applyAlignment="1">
      <alignment vertical="top" wrapText="1"/>
    </xf>
    <xf numFmtId="0" fontId="31" fillId="0" borderId="54" xfId="1" applyFont="1" applyFill="1" applyBorder="1" applyAlignment="1">
      <alignment horizontal="left" vertical="top" wrapText="1"/>
    </xf>
    <xf numFmtId="0" fontId="30" fillId="0" borderId="54" xfId="1" applyFont="1" applyFill="1" applyBorder="1" applyAlignment="1">
      <alignment vertical="top" wrapText="1"/>
    </xf>
    <xf numFmtId="0" fontId="30" fillId="0" borderId="54" xfId="5" applyFont="1" applyFill="1" applyBorder="1" applyAlignment="1"/>
    <xf numFmtId="0" fontId="31" fillId="0" borderId="55" xfId="1" applyFont="1" applyFill="1" applyBorder="1" applyAlignment="1" applyProtection="1">
      <alignment horizontal="left" indent="4"/>
      <protection locked="0"/>
    </xf>
    <xf numFmtId="0" fontId="31" fillId="0" borderId="54" xfId="1" applyFont="1" applyFill="1" applyBorder="1" applyAlignment="1" applyProtection="1">
      <alignment horizontal="left" indent="4"/>
      <protection locked="0"/>
    </xf>
    <xf numFmtId="0" fontId="37" fillId="0" borderId="54" xfId="1" applyFont="1" applyFill="1" applyBorder="1" applyAlignment="1">
      <alignment vertical="top" wrapText="1"/>
    </xf>
    <xf numFmtId="0" fontId="30" fillId="4" borderId="54" xfId="1" applyFont="1" applyFill="1" applyBorder="1" applyAlignment="1">
      <alignment vertical="center" wrapText="1"/>
    </xf>
    <xf numFmtId="0" fontId="1" fillId="0" borderId="0" xfId="0" applyFont="1" applyProtection="1"/>
    <xf numFmtId="0" fontId="31" fillId="41" borderId="58" xfId="1" applyFont="1" applyFill="1" applyBorder="1" applyAlignment="1" applyProtection="1">
      <alignment horizontal="centerContinuous" vertical="justify" wrapText="1"/>
      <protection locked="0"/>
    </xf>
    <xf numFmtId="0" fontId="31" fillId="41" borderId="61" xfId="1" applyFont="1" applyFill="1" applyBorder="1" applyAlignment="1" applyProtection="1">
      <alignment horizontal="centerContinuous" vertical="center" wrapText="1"/>
      <protection locked="0"/>
    </xf>
    <xf numFmtId="0" fontId="30" fillId="0" borderId="0" xfId="1" applyFont="1" applyFill="1" applyBorder="1" applyAlignment="1" applyProtection="1">
      <alignment vertical="top"/>
    </xf>
    <xf numFmtId="0" fontId="30" fillId="0" borderId="0" xfId="1" applyFont="1" applyFill="1" applyBorder="1" applyAlignment="1" applyProtection="1">
      <alignment horizontal="right" vertical="top" wrapText="1"/>
      <protection locked="0"/>
    </xf>
    <xf numFmtId="0" fontId="30" fillId="5" borderId="7" xfId="5" applyFont="1" applyFill="1" applyBorder="1" applyAlignment="1" applyProtection="1">
      <alignment vertical="center"/>
    </xf>
    <xf numFmtId="0" fontId="1" fillId="0" borderId="0" xfId="0" applyFont="1" applyFill="1" applyProtection="1"/>
    <xf numFmtId="0" fontId="37" fillId="0" borderId="7" xfId="5" applyFont="1" applyFill="1" applyBorder="1" applyAlignment="1" applyProtection="1">
      <alignment horizontal="centerContinuous" vertical="center"/>
    </xf>
    <xf numFmtId="0" fontId="1" fillId="0" borderId="22" xfId="0" applyFont="1" applyBorder="1" applyAlignment="1" applyProtection="1">
      <alignment horizontal="centerContinuous"/>
    </xf>
    <xf numFmtId="0" fontId="1" fillId="0" borderId="8" xfId="0" applyFont="1" applyBorder="1" applyAlignment="1" applyProtection="1">
      <alignment horizontal="centerContinuous"/>
    </xf>
    <xf numFmtId="0" fontId="30" fillId="5" borderId="42" xfId="5" applyFont="1" applyFill="1" applyBorder="1" applyAlignment="1" applyProtection="1">
      <alignment vertical="center"/>
    </xf>
    <xf numFmtId="0" fontId="30" fillId="5" borderId="46" xfId="5" applyFont="1" applyFill="1" applyBorder="1" applyAlignment="1" applyProtection="1">
      <alignment horizontal="centerContinuous" vertical="center"/>
    </xf>
    <xf numFmtId="0" fontId="1" fillId="5" borderId="47" xfId="0" applyFont="1" applyFill="1" applyBorder="1" applyAlignment="1">
      <alignment horizontal="center" vertical="center"/>
    </xf>
    <xf numFmtId="0" fontId="1" fillId="0" borderId="0" xfId="0" applyFont="1" applyBorder="1" applyProtection="1"/>
    <xf numFmtId="0" fontId="1" fillId="0" borderId="9" xfId="0" applyFont="1" applyBorder="1" applyProtection="1"/>
    <xf numFmtId="0" fontId="30" fillId="42" borderId="16" xfId="5" applyFont="1" applyFill="1" applyBorder="1" applyAlignment="1" applyProtection="1">
      <alignment vertical="center"/>
    </xf>
    <xf numFmtId="0" fontId="30" fillId="5" borderId="16" xfId="5" applyFont="1" applyFill="1" applyBorder="1" applyAlignment="1" applyProtection="1">
      <alignment vertical="center"/>
    </xf>
    <xf numFmtId="0" fontId="30" fillId="41" borderId="17" xfId="5" applyFont="1" applyFill="1" applyBorder="1" applyAlignment="1" applyProtection="1">
      <alignment vertical="center"/>
    </xf>
    <xf numFmtId="0" fontId="1" fillId="0" borderId="18" xfId="0" applyFont="1" applyBorder="1" applyProtection="1"/>
    <xf numFmtId="0" fontId="1" fillId="0" borderId="19" xfId="0" applyFont="1" applyBorder="1" applyProtection="1"/>
    <xf numFmtId="0" fontId="30" fillId="0" borderId="0" xfId="5" applyFont="1" applyFill="1" applyBorder="1" applyAlignment="1" applyProtection="1">
      <alignment vertical="top"/>
    </xf>
    <xf numFmtId="0" fontId="26" fillId="40" borderId="0" xfId="0" applyFont="1" applyFill="1"/>
    <xf numFmtId="0" fontId="30" fillId="5" borderId="7" xfId="5" applyFont="1" applyFill="1" applyBorder="1" applyAlignment="1" applyProtection="1">
      <alignment vertical="center" wrapText="1"/>
    </xf>
    <xf numFmtId="0" fontId="30" fillId="5" borderId="42" xfId="5" applyFont="1" applyFill="1" applyBorder="1" applyAlignment="1" applyProtection="1">
      <alignment vertical="center" wrapText="1"/>
    </xf>
    <xf numFmtId="0" fontId="30" fillId="5" borderId="43" xfId="5" applyFont="1" applyFill="1" applyBorder="1" applyAlignment="1" applyProtection="1">
      <alignment vertical="center"/>
    </xf>
    <xf numFmtId="44" fontId="30" fillId="5" borderId="65" xfId="5" applyNumberFormat="1" applyFont="1" applyFill="1" applyBorder="1" applyAlignment="1" applyProtection="1">
      <alignment horizontal="centerContinuous" vertical="center"/>
    </xf>
    <xf numFmtId="0" fontId="1" fillId="5" borderId="66" xfId="0" applyFont="1" applyFill="1" applyBorder="1" applyAlignment="1">
      <alignment horizontal="center" vertical="center"/>
    </xf>
    <xf numFmtId="0" fontId="34" fillId="0" borderId="0" xfId="0" applyFont="1" applyFill="1" applyBorder="1" applyAlignment="1" applyProtection="1">
      <alignment vertical="center"/>
    </xf>
    <xf numFmtId="0" fontId="36" fillId="0" borderId="0" xfId="0" applyFont="1" applyFill="1" applyBorder="1" applyAlignment="1" applyProtection="1">
      <alignment vertical="center"/>
    </xf>
    <xf numFmtId="0" fontId="30" fillId="43" borderId="41" xfId="5" applyFont="1" applyFill="1" applyBorder="1" applyAlignment="1" applyProtection="1">
      <alignment horizontal="centerContinuous" vertical="center"/>
      <protection locked="0"/>
    </xf>
    <xf numFmtId="0" fontId="1" fillId="43" borderId="8" xfId="0" applyFont="1" applyFill="1" applyBorder="1" applyAlignment="1">
      <alignment horizontal="center" vertical="center"/>
    </xf>
    <xf numFmtId="0" fontId="30" fillId="43" borderId="46" xfId="5" applyFont="1" applyFill="1" applyBorder="1" applyAlignment="1" applyProtection="1">
      <alignment horizontal="centerContinuous" vertical="center"/>
      <protection locked="0"/>
    </xf>
    <xf numFmtId="0" fontId="1" fillId="43" borderId="47" xfId="0" applyFont="1" applyFill="1" applyBorder="1" applyAlignment="1">
      <alignment horizontal="center" vertical="center"/>
    </xf>
    <xf numFmtId="44" fontId="30" fillId="43" borderId="41" xfId="4" applyNumberFormat="1" applyFont="1" applyFill="1" applyBorder="1" applyAlignment="1" applyProtection="1">
      <alignment horizontal="centerContinuous" vertical="center"/>
      <protection locked="0"/>
    </xf>
    <xf numFmtId="0" fontId="30" fillId="43" borderId="16" xfId="5" applyFont="1" applyFill="1" applyBorder="1" applyAlignment="1" applyProtection="1">
      <alignment vertical="center"/>
    </xf>
    <xf numFmtId="0" fontId="30" fillId="0" borderId="0" xfId="1" applyFont="1" applyFill="1" applyBorder="1" applyAlignment="1" applyProtection="1">
      <alignment horizontal="centerContinuous" vertical="top" wrapText="1"/>
    </xf>
    <xf numFmtId="0" fontId="30" fillId="41" borderId="57" xfId="1" applyFont="1" applyFill="1" applyBorder="1" applyAlignment="1">
      <alignment horizontal="left" vertical="center"/>
    </xf>
    <xf numFmtId="0" fontId="1" fillId="41" borderId="58" xfId="0" applyFont="1" applyFill="1" applyBorder="1" applyProtection="1"/>
    <xf numFmtId="0" fontId="1" fillId="41" borderId="59" xfId="0" applyFont="1" applyFill="1" applyBorder="1" applyProtection="1"/>
    <xf numFmtId="0" fontId="1" fillId="41" borderId="61" xfId="0" applyFont="1" applyFill="1" applyBorder="1" applyProtection="1"/>
    <xf numFmtId="0" fontId="1" fillId="41" borderId="62" xfId="0" applyFont="1" applyFill="1" applyBorder="1" applyProtection="1"/>
    <xf numFmtId="0" fontId="55" fillId="0" borderId="0" xfId="0" applyFont="1" applyProtection="1"/>
    <xf numFmtId="0" fontId="55" fillId="0" borderId="0" xfId="0" applyFont="1" applyFill="1" applyBorder="1" applyAlignment="1" applyProtection="1">
      <alignment vertical="center"/>
    </xf>
    <xf numFmtId="0" fontId="55" fillId="0" borderId="0" xfId="0" applyFont="1" applyFill="1" applyBorder="1" applyProtection="1"/>
    <xf numFmtId="0" fontId="55" fillId="0" borderId="0" xfId="0" applyFont="1" applyAlignment="1" applyProtection="1">
      <alignment horizontal="center"/>
    </xf>
    <xf numFmtId="0" fontId="55" fillId="0" borderId="0" xfId="0" applyFont="1" applyFill="1" applyBorder="1" applyAlignment="1" applyProtection="1">
      <alignment horizontal="center" vertical="center"/>
    </xf>
    <xf numFmtId="0" fontId="55" fillId="0" borderId="0" xfId="0" applyFont="1" applyBorder="1" applyAlignment="1" applyProtection="1">
      <alignment horizontal="center"/>
    </xf>
    <xf numFmtId="0" fontId="1" fillId="0" borderId="0" xfId="0" applyFont="1" applyBorder="1" applyAlignment="1" applyProtection="1">
      <alignment horizontal="left"/>
    </xf>
    <xf numFmtId="0" fontId="31" fillId="0" borderId="0" xfId="1" applyFont="1" applyBorder="1" applyAlignment="1" applyProtection="1">
      <alignment horizontal="left"/>
    </xf>
    <xf numFmtId="0" fontId="57" fillId="0" borderId="0" xfId="0" applyFont="1" applyFill="1" applyBorder="1"/>
    <xf numFmtId="0" fontId="57" fillId="0" borderId="0" xfId="0" applyFont="1" applyFill="1" applyBorder="1" applyAlignment="1">
      <alignment horizontal="center"/>
    </xf>
    <xf numFmtId="0" fontId="58" fillId="0" borderId="0" xfId="0" applyFont="1" applyFill="1" applyBorder="1"/>
    <xf numFmtId="0" fontId="59" fillId="0" borderId="0" xfId="0" applyFont="1" applyFill="1" applyBorder="1"/>
    <xf numFmtId="0" fontId="58" fillId="0" borderId="0" xfId="0" applyFont="1" applyAlignment="1" applyProtection="1">
      <alignment horizontal="center"/>
    </xf>
    <xf numFmtId="0" fontId="58" fillId="0" borderId="0" xfId="0" applyFont="1" applyProtection="1"/>
    <xf numFmtId="44" fontId="30" fillId="43" borderId="46" xfId="4" applyNumberFormat="1" applyFont="1" applyFill="1" applyBorder="1" applyAlignment="1" applyProtection="1">
      <alignment horizontal="centerContinuous" vertical="center"/>
      <protection locked="0"/>
    </xf>
    <xf numFmtId="44" fontId="30" fillId="5" borderId="46" xfId="4" applyNumberFormat="1" applyFont="1" applyFill="1" applyBorder="1" applyAlignment="1" applyProtection="1">
      <alignment horizontal="centerContinuous" vertical="center"/>
    </xf>
    <xf numFmtId="174" fontId="30" fillId="43" borderId="65" xfId="5" applyNumberFormat="1" applyFont="1" applyFill="1" applyBorder="1" applyAlignment="1" applyProtection="1">
      <alignment horizontal="centerContinuous" vertical="center"/>
      <protection locked="0"/>
    </xf>
    <xf numFmtId="0" fontId="1" fillId="43" borderId="66" xfId="0" applyFont="1" applyFill="1" applyBorder="1" applyAlignment="1">
      <alignment horizontal="center" vertical="center"/>
    </xf>
    <xf numFmtId="0" fontId="55" fillId="0" borderId="0" xfId="1" applyFont="1" applyFill="1" applyBorder="1" applyAlignment="1" applyProtection="1">
      <alignment vertical="top"/>
    </xf>
    <xf numFmtId="0" fontId="37" fillId="0" borderId="67" xfId="1" applyFont="1" applyFill="1" applyBorder="1" applyAlignment="1" applyProtection="1">
      <alignment horizontal="center" vertical="center"/>
    </xf>
    <xf numFmtId="0" fontId="37" fillId="0" borderId="68" xfId="1" applyFont="1" applyFill="1" applyBorder="1" applyAlignment="1" applyProtection="1">
      <alignment horizontal="center" vertical="center"/>
    </xf>
    <xf numFmtId="0" fontId="37" fillId="0" borderId="69" xfId="1" applyFont="1" applyFill="1" applyBorder="1" applyAlignment="1" applyProtection="1">
      <alignment horizontal="left" vertical="center"/>
    </xf>
    <xf numFmtId="0" fontId="1" fillId="7" borderId="45" xfId="0" applyFont="1" applyFill="1" applyBorder="1" applyAlignment="1" applyProtection="1">
      <alignment horizontal="center"/>
      <protection locked="0"/>
    </xf>
    <xf numFmtId="0" fontId="37" fillId="40" borderId="62" xfId="0" applyFont="1" applyFill="1" applyBorder="1" applyAlignment="1" applyProtection="1">
      <alignment horizontal="center" vertical="center" wrapText="1"/>
    </xf>
    <xf numFmtId="0" fontId="37" fillId="40" borderId="2" xfId="0" applyFont="1" applyFill="1" applyBorder="1" applyAlignment="1" applyProtection="1">
      <alignment horizontal="center" vertical="center" wrapText="1"/>
    </xf>
    <xf numFmtId="0" fontId="37" fillId="40" borderId="2" xfId="3" applyFont="1" applyFill="1" applyBorder="1" applyAlignment="1" applyProtection="1">
      <alignment horizontal="center" vertical="center" wrapText="1"/>
    </xf>
    <xf numFmtId="0" fontId="37" fillId="40" borderId="60" xfId="3" applyFont="1" applyFill="1" applyBorder="1" applyAlignment="1" applyProtection="1">
      <alignment horizontal="center" vertical="center" wrapText="1"/>
    </xf>
    <xf numFmtId="0" fontId="26" fillId="0" borderId="0" xfId="0" applyFont="1" applyFill="1" applyBorder="1" applyAlignment="1" applyProtection="1">
      <alignment horizontal="centerContinuous"/>
    </xf>
    <xf numFmtId="0" fontId="1" fillId="0" borderId="0" xfId="0" applyFont="1" applyBorder="1" applyAlignment="1" applyProtection="1">
      <alignment horizontal="left" indent="4"/>
    </xf>
    <xf numFmtId="0" fontId="33" fillId="0" borderId="0" xfId="1" applyFont="1" applyFill="1" applyBorder="1" applyAlignment="1" applyProtection="1">
      <alignment horizontal="centerContinuous" vertical="top" wrapText="1"/>
    </xf>
    <xf numFmtId="0" fontId="1" fillId="0" borderId="0" xfId="0" applyFont="1"/>
    <xf numFmtId="0" fontId="30" fillId="5" borderId="44" xfId="0" applyFont="1" applyFill="1" applyBorder="1" applyAlignment="1">
      <alignment horizontal="centerContinuous"/>
    </xf>
    <xf numFmtId="0" fontId="30" fillId="5" borderId="45" xfId="0" applyFont="1" applyFill="1" applyBorder="1" applyAlignment="1">
      <alignment horizontal="centerContinuous"/>
    </xf>
    <xf numFmtId="0" fontId="30" fillId="5" borderId="44" xfId="0" applyFont="1" applyFill="1" applyBorder="1" applyAlignment="1">
      <alignment horizontal="centerContinuous" vertical="center"/>
    </xf>
    <xf numFmtId="0" fontId="30" fillId="5" borderId="45" xfId="0" applyFont="1" applyFill="1" applyBorder="1" applyAlignment="1">
      <alignment horizontal="centerContinuous" vertical="center"/>
    </xf>
    <xf numFmtId="0" fontId="30" fillId="5" borderId="44" xfId="0" applyFont="1" applyFill="1" applyBorder="1" applyAlignment="1">
      <alignment horizontal="centerContinuous" vertical="center" wrapText="1"/>
    </xf>
    <xf numFmtId="0" fontId="30" fillId="5" borderId="45" xfId="0" applyFont="1" applyFill="1" applyBorder="1" applyAlignment="1">
      <alignment horizontal="centerContinuous" vertical="center" wrapText="1"/>
    </xf>
    <xf numFmtId="3" fontId="30" fillId="7" borderId="8" xfId="2" applyNumberFormat="1" applyFont="1" applyFill="1" applyBorder="1" applyAlignment="1" applyProtection="1">
      <alignment horizontal="right" vertical="center" indent="1"/>
      <protection locked="0"/>
    </xf>
    <xf numFmtId="3" fontId="30" fillId="7" borderId="47" xfId="2" applyNumberFormat="1" applyFont="1" applyFill="1" applyBorder="1" applyAlignment="1" applyProtection="1">
      <alignment horizontal="right" vertical="center" indent="1"/>
      <protection locked="0"/>
    </xf>
    <xf numFmtId="0" fontId="28" fillId="40" borderId="7" xfId="0" applyFont="1" applyFill="1" applyBorder="1" applyAlignment="1"/>
    <xf numFmtId="0" fontId="28" fillId="40" borderId="42" xfId="0" applyFont="1" applyFill="1" applyBorder="1" applyAlignment="1"/>
    <xf numFmtId="0" fontId="28" fillId="40" borderId="43" xfId="0" applyFont="1" applyFill="1" applyBorder="1" applyAlignment="1"/>
    <xf numFmtId="0" fontId="28" fillId="40" borderId="63" xfId="0" applyFont="1" applyFill="1" applyBorder="1" applyAlignment="1"/>
    <xf numFmtId="3" fontId="30" fillId="2" borderId="64" xfId="3" applyNumberFormat="1" applyFont="1" applyFill="1" applyBorder="1" applyAlignment="1" applyProtection="1">
      <alignment horizontal="right" vertical="center" indent="1"/>
    </xf>
    <xf numFmtId="0" fontId="30" fillId="40" borderId="68" xfId="0" applyFont="1" applyFill="1" applyBorder="1" applyAlignment="1" applyProtection="1">
      <alignment horizontal="left" wrapText="1"/>
    </xf>
    <xf numFmtId="0" fontId="30" fillId="40" borderId="69" xfId="0" applyFont="1" applyFill="1" applyBorder="1" applyAlignment="1" applyProtection="1">
      <alignment horizontal="left" wrapText="1"/>
    </xf>
    <xf numFmtId="0" fontId="37" fillId="40" borderId="22" xfId="0" applyFont="1" applyFill="1" applyBorder="1" applyAlignment="1" applyProtection="1">
      <alignment horizontal="centerContinuous" wrapText="1"/>
    </xf>
    <xf numFmtId="0" fontId="37" fillId="40" borderId="20" xfId="0" applyFont="1" applyFill="1" applyBorder="1" applyAlignment="1" applyProtection="1">
      <alignment horizontal="centerContinuous" wrapText="1"/>
    </xf>
    <xf numFmtId="0" fontId="37" fillId="40" borderId="44" xfId="0" applyFont="1" applyFill="1" applyBorder="1" applyAlignment="1" applyProtection="1">
      <alignment horizontal="centerContinuous" wrapText="1"/>
    </xf>
    <xf numFmtId="0" fontId="37" fillId="40" borderId="45" xfId="0" applyFont="1" applyFill="1" applyBorder="1" applyAlignment="1" applyProtection="1">
      <alignment horizontal="centerContinuous" wrapText="1"/>
    </xf>
    <xf numFmtId="0" fontId="37" fillId="40" borderId="58" xfId="0" applyFont="1" applyFill="1" applyBorder="1" applyAlignment="1" applyProtection="1">
      <alignment horizontal="centerContinuous" wrapText="1"/>
    </xf>
    <xf numFmtId="0" fontId="37" fillId="40" borderId="59" xfId="0" applyFont="1" applyFill="1" applyBorder="1" applyAlignment="1" applyProtection="1">
      <alignment horizontal="centerContinuous" wrapText="1"/>
    </xf>
    <xf numFmtId="0" fontId="28" fillId="2" borderId="58" xfId="0" applyFont="1" applyFill="1" applyBorder="1" applyAlignment="1" applyProtection="1">
      <alignment horizontal="right"/>
    </xf>
    <xf numFmtId="0" fontId="28" fillId="2" borderId="59" xfId="0" applyFont="1" applyFill="1" applyBorder="1" applyAlignment="1" applyProtection="1">
      <alignment horizontal="right"/>
    </xf>
    <xf numFmtId="0" fontId="57" fillId="0" borderId="0" xfId="0" applyFont="1" applyFill="1" applyBorder="1" applyAlignment="1" applyProtection="1">
      <alignment horizontal="center"/>
    </xf>
    <xf numFmtId="3" fontId="57" fillId="0" borderId="0" xfId="0" applyNumberFormat="1" applyFont="1" applyFill="1" applyBorder="1" applyProtection="1"/>
    <xf numFmtId="3" fontId="38" fillId="40" borderId="68" xfId="0" applyNumberFormat="1" applyFont="1" applyFill="1" applyBorder="1" applyProtection="1"/>
    <xf numFmtId="3" fontId="38" fillId="40" borderId="69" xfId="0" applyNumberFormat="1" applyFont="1" applyFill="1" applyBorder="1" applyProtection="1"/>
    <xf numFmtId="0" fontId="37" fillId="40" borderId="22" xfId="0" applyFont="1" applyFill="1" applyBorder="1" applyAlignment="1" applyProtection="1">
      <alignment horizontal="centerContinuous" vertical="center" wrapText="1"/>
    </xf>
    <xf numFmtId="0" fontId="37" fillId="40" borderId="20" xfId="0" applyFont="1" applyFill="1" applyBorder="1" applyAlignment="1" applyProtection="1">
      <alignment horizontal="centerContinuous" vertical="center" wrapText="1"/>
    </xf>
    <xf numFmtId="0" fontId="37" fillId="40" borderId="44" xfId="0" applyFont="1" applyFill="1" applyBorder="1" applyAlignment="1" applyProtection="1">
      <alignment horizontal="centerContinuous" vertical="center" wrapText="1"/>
    </xf>
    <xf numFmtId="0" fontId="37" fillId="40" borderId="45" xfId="0" applyFont="1" applyFill="1" applyBorder="1" applyAlignment="1" applyProtection="1">
      <alignment horizontal="centerContinuous" vertical="center" wrapText="1"/>
    </xf>
    <xf numFmtId="0" fontId="33" fillId="0" borderId="0" xfId="1" applyFont="1" applyFill="1" applyBorder="1" applyAlignment="1" applyProtection="1">
      <alignment vertical="center" wrapText="1"/>
    </xf>
    <xf numFmtId="0" fontId="1" fillId="40" borderId="0" xfId="0" applyFont="1" applyFill="1" applyBorder="1" applyAlignment="1"/>
    <xf numFmtId="0" fontId="34" fillId="0" borderId="0" xfId="3" applyFont="1" applyBorder="1" applyProtection="1"/>
    <xf numFmtId="0" fontId="30" fillId="40" borderId="17" xfId="0" applyFont="1" applyFill="1" applyBorder="1" applyAlignment="1" applyProtection="1">
      <alignment horizontal="left" wrapText="1"/>
    </xf>
    <xf numFmtId="0" fontId="37" fillId="40" borderId="71" xfId="0" applyFont="1" applyFill="1" applyBorder="1" applyAlignment="1" applyProtection="1">
      <alignment horizontal="centerContinuous" vertical="center" wrapText="1"/>
    </xf>
    <xf numFmtId="0" fontId="37" fillId="40" borderId="21" xfId="0" applyFont="1" applyFill="1" applyBorder="1" applyAlignment="1" applyProtection="1">
      <alignment horizontal="centerContinuous" vertical="center" wrapText="1"/>
    </xf>
    <xf numFmtId="0" fontId="35" fillId="0" borderId="0" xfId="0" applyFont="1" applyFill="1" applyBorder="1" applyAlignment="1" applyProtection="1"/>
    <xf numFmtId="0" fontId="34" fillId="0" borderId="0" xfId="0" applyFont="1" applyFill="1" applyBorder="1" applyAlignment="1" applyProtection="1">
      <alignment horizontal="centerContinuous" vertical="center"/>
    </xf>
    <xf numFmtId="0" fontId="35" fillId="0" borderId="0" xfId="0" applyFont="1" applyFill="1" applyBorder="1" applyAlignment="1" applyProtection="1">
      <alignment horizontal="centerContinuous"/>
    </xf>
    <xf numFmtId="0" fontId="36" fillId="0" borderId="0" xfId="0" applyFont="1" applyFill="1" applyBorder="1" applyAlignment="1" applyProtection="1">
      <alignment horizontal="centerContinuous" vertical="center"/>
    </xf>
    <xf numFmtId="0" fontId="57" fillId="0" borderId="0" xfId="0" applyFont="1" applyBorder="1" applyProtection="1"/>
    <xf numFmtId="0" fontId="57" fillId="0" borderId="0" xfId="0" applyFont="1" applyFill="1" applyBorder="1" applyProtection="1"/>
    <xf numFmtId="0" fontId="58" fillId="0" borderId="0" xfId="0" applyFont="1" applyBorder="1" applyProtection="1"/>
    <xf numFmtId="0" fontId="58" fillId="0" borderId="0" xfId="0" applyFont="1" applyFill="1" applyBorder="1" applyProtection="1"/>
    <xf numFmtId="0" fontId="55" fillId="0" borderId="0" xfId="0" applyFont="1" applyFill="1" applyBorder="1" applyAlignment="1" applyProtection="1">
      <alignment horizontal="left" wrapText="1"/>
    </xf>
    <xf numFmtId="0" fontId="63" fillId="0" borderId="0" xfId="0" applyFont="1" applyFill="1" applyBorder="1" applyAlignment="1" applyProtection="1">
      <alignment horizontal="centerContinuous" vertical="center"/>
    </xf>
    <xf numFmtId="0" fontId="64" fillId="0" borderId="0" xfId="0" applyFont="1" applyFill="1" applyBorder="1" applyAlignment="1" applyProtection="1">
      <alignment horizontal="centerContinuous"/>
    </xf>
    <xf numFmtId="0" fontId="34" fillId="0" borderId="0" xfId="0" applyFont="1" applyBorder="1" applyAlignment="1" applyProtection="1">
      <alignment horizontal="centerContinuous"/>
    </xf>
    <xf numFmtId="0" fontId="37" fillId="0" borderId="0" xfId="0" applyFont="1" applyFill="1" applyBorder="1" applyAlignment="1" applyProtection="1">
      <alignment horizontal="centerContinuous" wrapText="1"/>
    </xf>
    <xf numFmtId="0" fontId="61" fillId="40" borderId="0" xfId="0" applyFont="1" applyFill="1" applyBorder="1" applyAlignment="1" applyProtection="1"/>
    <xf numFmtId="0" fontId="57" fillId="0" borderId="0" xfId="0" applyFont="1" applyFill="1" applyBorder="1" applyAlignment="1" applyProtection="1">
      <alignment horizontal="center" vertical="center" wrapText="1"/>
    </xf>
    <xf numFmtId="3" fontId="58" fillId="0" borderId="0" xfId="0" applyNumberFormat="1" applyFont="1" applyFill="1" applyBorder="1" applyAlignment="1" applyProtection="1">
      <alignment horizontal="right"/>
    </xf>
    <xf numFmtId="0" fontId="58" fillId="0" borderId="0" xfId="0" applyFont="1" applyFill="1" applyBorder="1" applyAlignment="1" applyProtection="1">
      <alignment vertical="center" wrapText="1"/>
    </xf>
    <xf numFmtId="0" fontId="58" fillId="0" borderId="0" xfId="3" applyFont="1" applyFill="1" applyBorder="1" applyAlignment="1" applyProtection="1">
      <alignment vertical="center" wrapText="1"/>
    </xf>
    <xf numFmtId="0" fontId="58" fillId="0" borderId="0" xfId="0" applyFont="1" applyBorder="1" applyAlignment="1" applyProtection="1">
      <alignment horizontal="center" vertical="center" wrapText="1"/>
    </xf>
    <xf numFmtId="0" fontId="58" fillId="0" borderId="0" xfId="0" applyFont="1" applyFill="1" applyBorder="1" applyAlignment="1" applyProtection="1">
      <alignment horizontal="right"/>
    </xf>
    <xf numFmtId="3" fontId="58" fillId="0" borderId="0" xfId="0" applyNumberFormat="1" applyFont="1" applyFill="1" applyBorder="1" applyProtection="1"/>
    <xf numFmtId="0" fontId="37" fillId="40" borderId="61" xfId="0" applyFont="1" applyFill="1" applyBorder="1" applyAlignment="1" applyProtection="1">
      <alignment horizontal="center" vertical="center" wrapText="1"/>
    </xf>
    <xf numFmtId="0" fontId="37" fillId="40" borderId="22" xfId="0" applyFont="1" applyFill="1" applyBorder="1" applyAlignment="1" applyProtection="1">
      <alignment horizontal="left" wrapText="1"/>
    </xf>
    <xf numFmtId="0" fontId="37" fillId="40" borderId="20" xfId="0" applyFont="1" applyFill="1" applyBorder="1" applyAlignment="1" applyProtection="1">
      <alignment horizontal="left" wrapText="1"/>
    </xf>
    <xf numFmtId="0" fontId="37" fillId="40" borderId="44" xfId="0" applyFont="1" applyFill="1" applyBorder="1" applyAlignment="1" applyProtection="1">
      <alignment horizontal="left" wrapText="1"/>
    </xf>
    <xf numFmtId="0" fontId="37" fillId="40" borderId="45" xfId="0" applyFont="1" applyFill="1" applyBorder="1" applyAlignment="1" applyProtection="1">
      <alignment horizontal="left" wrapText="1"/>
    </xf>
    <xf numFmtId="0" fontId="37" fillId="40" borderId="71" xfId="0" applyFont="1" applyFill="1" applyBorder="1" applyAlignment="1" applyProtection="1">
      <alignment horizontal="left" wrapText="1"/>
    </xf>
    <xf numFmtId="0" fontId="37" fillId="40" borderId="21" xfId="0" applyFont="1" applyFill="1" applyBorder="1" applyAlignment="1" applyProtection="1">
      <alignment horizontal="left" wrapText="1"/>
    </xf>
    <xf numFmtId="0" fontId="37" fillId="40" borderId="76" xfId="0" applyFont="1" applyFill="1" applyBorder="1" applyAlignment="1" applyProtection="1">
      <alignment horizontal="center" vertical="center" wrapText="1"/>
    </xf>
    <xf numFmtId="0" fontId="55" fillId="0" borderId="0" xfId="0" applyFont="1" applyFill="1" applyBorder="1" applyAlignment="1" applyProtection="1"/>
    <xf numFmtId="3" fontId="55" fillId="0" borderId="0" xfId="0" applyNumberFormat="1" applyFont="1" applyFill="1" applyBorder="1" applyAlignment="1" applyProtection="1"/>
    <xf numFmtId="0" fontId="55" fillId="0" borderId="0" xfId="0" applyFont="1" applyBorder="1" applyAlignment="1" applyProtection="1"/>
    <xf numFmtId="0" fontId="58" fillId="0" borderId="0" xfId="0" applyFont="1" applyFill="1" applyBorder="1" applyAlignment="1" applyProtection="1">
      <alignment horizontal="left" vertical="center"/>
    </xf>
    <xf numFmtId="3" fontId="55" fillId="0" borderId="0" xfId="0" applyNumberFormat="1" applyFont="1" applyFill="1" applyBorder="1" applyAlignment="1" applyProtection="1">
      <alignment horizontal="center"/>
    </xf>
    <xf numFmtId="0" fontId="61" fillId="0" borderId="0" xfId="0" applyFont="1" applyBorder="1" applyAlignment="1" applyProtection="1">
      <alignment horizontal="centerContinuous"/>
    </xf>
    <xf numFmtId="0" fontId="1" fillId="41" borderId="57" xfId="0" applyFont="1" applyFill="1" applyBorder="1"/>
    <xf numFmtId="0" fontId="1" fillId="41" borderId="58" xfId="0" applyFont="1" applyFill="1" applyBorder="1"/>
    <xf numFmtId="0" fontId="1" fillId="41" borderId="58" xfId="0" applyFont="1" applyFill="1" applyBorder="1" applyAlignment="1" applyProtection="1">
      <alignment horizontal="left" vertical="center"/>
    </xf>
    <xf numFmtId="0" fontId="37" fillId="41" borderId="59" xfId="0" applyFont="1" applyFill="1" applyBorder="1" applyAlignment="1" applyProtection="1"/>
    <xf numFmtId="0" fontId="31" fillId="41" borderId="61" xfId="1" applyFont="1" applyFill="1" applyBorder="1" applyAlignment="1">
      <alignment vertical="center" wrapText="1"/>
    </xf>
    <xf numFmtId="0" fontId="1" fillId="41" borderId="61" xfId="0" applyFont="1" applyFill="1" applyBorder="1" applyAlignment="1" applyProtection="1">
      <alignment horizontal="left" vertical="center"/>
    </xf>
    <xf numFmtId="0" fontId="37" fillId="41" borderId="62" xfId="0" applyFont="1" applyFill="1" applyBorder="1" applyAlignment="1" applyProtection="1"/>
    <xf numFmtId="0" fontId="63" fillId="0" borderId="0" xfId="0" applyFont="1" applyBorder="1" applyAlignment="1" applyProtection="1">
      <alignment horizontal="centerContinuous"/>
    </xf>
    <xf numFmtId="0" fontId="28" fillId="0" borderId="0" xfId="0" applyFont="1" applyBorder="1" applyAlignment="1" applyProtection="1">
      <alignment horizontal="centerContinuous"/>
    </xf>
    <xf numFmtId="0" fontId="37" fillId="40" borderId="16" xfId="0" applyFont="1" applyFill="1" applyBorder="1" applyAlignment="1" applyProtection="1"/>
    <xf numFmtId="0" fontId="37" fillId="40" borderId="0" xfId="0" applyFont="1" applyFill="1" applyBorder="1" applyAlignment="1" applyProtection="1">
      <alignment horizontal="left"/>
    </xf>
    <xf numFmtId="0" fontId="37" fillId="40" borderId="9" xfId="0" applyFont="1" applyFill="1" applyBorder="1" applyAlignment="1" applyProtection="1"/>
    <xf numFmtId="0" fontId="61" fillId="0" borderId="0" xfId="0" applyFont="1" applyFill="1" applyBorder="1" applyAlignment="1" applyProtection="1"/>
    <xf numFmtId="3" fontId="30" fillId="2" borderId="8" xfId="0" applyNumberFormat="1" applyFont="1" applyFill="1" applyBorder="1" applyAlignment="1" applyProtection="1">
      <alignment vertical="center"/>
    </xf>
    <xf numFmtId="3" fontId="30" fillId="2" borderId="47" xfId="0" applyNumberFormat="1" applyFont="1" applyFill="1" applyBorder="1" applyAlignment="1" applyProtection="1">
      <alignment horizontal="right" vertical="center"/>
    </xf>
    <xf numFmtId="0" fontId="37" fillId="0" borderId="0" xfId="0" applyFont="1" applyBorder="1" applyAlignment="1" applyProtection="1">
      <alignment vertical="center" wrapText="1"/>
    </xf>
    <xf numFmtId="0" fontId="65" fillId="0" borderId="0" xfId="0" applyFont="1" applyBorder="1" applyProtection="1"/>
    <xf numFmtId="3" fontId="37" fillId="0" borderId="0" xfId="0" applyNumberFormat="1" applyFont="1" applyFill="1" applyBorder="1" applyAlignment="1" applyProtection="1"/>
    <xf numFmtId="3" fontId="37" fillId="0" borderId="0" xfId="0" applyNumberFormat="1" applyFont="1" applyFill="1" applyBorder="1" applyAlignment="1" applyProtection="1">
      <alignment horizontal="right"/>
    </xf>
    <xf numFmtId="0" fontId="37" fillId="0" borderId="0" xfId="0" applyFont="1" applyProtection="1"/>
    <xf numFmtId="3" fontId="37" fillId="0" borderId="18" xfId="0" applyNumberFormat="1" applyFont="1" applyFill="1" applyBorder="1" applyAlignment="1" applyProtection="1">
      <alignment horizontal="center"/>
    </xf>
    <xf numFmtId="0" fontId="37" fillId="40" borderId="22" xfId="0" applyFont="1" applyFill="1" applyBorder="1" applyAlignment="1" applyProtection="1">
      <alignment vertical="center" wrapText="1"/>
    </xf>
    <xf numFmtId="0" fontId="37" fillId="40" borderId="20" xfId="0" applyFont="1" applyFill="1" applyBorder="1" applyAlignment="1" applyProtection="1">
      <alignment vertical="center" wrapText="1"/>
    </xf>
    <xf numFmtId="0" fontId="37" fillId="40" borderId="44" xfId="0" applyFont="1" applyFill="1" applyBorder="1" applyAlignment="1" applyProtection="1">
      <alignment vertical="center" wrapText="1"/>
    </xf>
    <xf numFmtId="0" fontId="37" fillId="40" borderId="45" xfId="0" applyFont="1" applyFill="1" applyBorder="1" applyAlignment="1" applyProtection="1">
      <alignment vertical="center" wrapText="1"/>
    </xf>
    <xf numFmtId="0" fontId="37" fillId="40" borderId="61" xfId="0" applyFont="1" applyFill="1" applyBorder="1" applyAlignment="1" applyProtection="1">
      <alignment vertical="center" wrapText="1"/>
    </xf>
    <xf numFmtId="0" fontId="37" fillId="40" borderId="62" xfId="0" applyFont="1" applyFill="1" applyBorder="1" applyAlignment="1" applyProtection="1">
      <alignment vertical="center" wrapText="1"/>
    </xf>
    <xf numFmtId="0" fontId="37" fillId="40" borderId="71" xfId="0" applyFont="1" applyFill="1" applyBorder="1" applyAlignment="1" applyProtection="1">
      <alignment vertical="center" wrapText="1"/>
    </xf>
    <xf numFmtId="0" fontId="37" fillId="40" borderId="21" xfId="0" applyFont="1" applyFill="1" applyBorder="1" applyAlignment="1" applyProtection="1">
      <alignment vertical="center" wrapText="1"/>
    </xf>
    <xf numFmtId="0" fontId="55" fillId="0" borderId="0" xfId="0" applyFont="1" applyBorder="1" applyProtection="1"/>
    <xf numFmtId="0" fontId="63" fillId="0" borderId="0" xfId="0" applyFont="1" applyFill="1" applyBorder="1" applyAlignment="1" applyProtection="1">
      <alignment horizontal="center"/>
    </xf>
    <xf numFmtId="0" fontId="58" fillId="0" borderId="0" xfId="0" applyFont="1" applyFill="1" applyBorder="1" applyAlignment="1" applyProtection="1">
      <alignment horizontal="center" vertical="center" wrapText="1"/>
    </xf>
    <xf numFmtId="0" fontId="63" fillId="0" borderId="0" xfId="0" applyFont="1" applyBorder="1" applyAlignment="1" applyProtection="1">
      <alignment horizontal="center"/>
    </xf>
    <xf numFmtId="0" fontId="57" fillId="0" borderId="0" xfId="0" applyFont="1" applyBorder="1" applyAlignment="1" applyProtection="1">
      <alignment horizontal="center"/>
    </xf>
    <xf numFmtId="0" fontId="62" fillId="0" borderId="0" xfId="0" applyFont="1" applyBorder="1" applyAlignment="1" applyProtection="1">
      <alignment horizontal="center"/>
    </xf>
    <xf numFmtId="0" fontId="62" fillId="0" borderId="0" xfId="0" applyFont="1" applyFill="1" applyBorder="1" applyAlignment="1" applyProtection="1">
      <alignment horizontal="center"/>
    </xf>
    <xf numFmtId="0" fontId="62" fillId="0" borderId="0" xfId="0" applyFont="1" applyBorder="1" applyAlignment="1" applyProtection="1"/>
    <xf numFmtId="0" fontId="62" fillId="0" borderId="0" xfId="0" applyFont="1" applyFill="1" applyBorder="1" applyProtection="1"/>
    <xf numFmtId="0" fontId="63" fillId="41" borderId="58" xfId="0" applyFont="1" applyFill="1" applyBorder="1" applyAlignment="1" applyProtection="1">
      <alignment horizontal="center"/>
    </xf>
    <xf numFmtId="0" fontId="63" fillId="41" borderId="59" xfId="0" applyFont="1" applyFill="1" applyBorder="1" applyAlignment="1" applyProtection="1">
      <alignment horizontal="center"/>
    </xf>
    <xf numFmtId="0" fontId="3" fillId="41" borderId="61" xfId="1" applyFill="1" applyBorder="1" applyAlignment="1">
      <alignment vertical="center" wrapText="1"/>
    </xf>
    <xf numFmtId="0" fontId="66" fillId="41" borderId="61" xfId="1" applyFont="1" applyFill="1" applyBorder="1" applyAlignment="1">
      <alignment vertical="center" wrapText="1"/>
    </xf>
    <xf numFmtId="0" fontId="67" fillId="41" borderId="61" xfId="0" applyFont="1" applyFill="1" applyBorder="1" applyAlignment="1" applyProtection="1">
      <alignment horizontal="center" vertical="center"/>
    </xf>
    <xf numFmtId="0" fontId="67" fillId="41" borderId="62" xfId="0" applyFont="1" applyFill="1" applyBorder="1" applyAlignment="1" applyProtection="1">
      <alignment horizontal="center"/>
    </xf>
    <xf numFmtId="0" fontId="37" fillId="40" borderId="60" xfId="0" applyFont="1" applyFill="1" applyBorder="1" applyAlignment="1" applyProtection="1">
      <alignment horizontal="center" vertical="center" wrapText="1"/>
    </xf>
    <xf numFmtId="0" fontId="42" fillId="0" borderId="0" xfId="0" applyFont="1" applyBorder="1" applyAlignment="1" applyProtection="1">
      <alignment horizontal="center"/>
    </xf>
    <xf numFmtId="0" fontId="42" fillId="40" borderId="18" xfId="0" applyFont="1" applyFill="1" applyBorder="1" applyAlignment="1" applyProtection="1">
      <alignment horizontal="center"/>
    </xf>
    <xf numFmtId="0" fontId="55" fillId="0" borderId="0" xfId="0" applyFont="1" applyFill="1" applyBorder="1" applyAlignment="1" applyProtection="1">
      <alignment horizontal="center"/>
    </xf>
    <xf numFmtId="0" fontId="58" fillId="0" borderId="0" xfId="0" applyFont="1" applyFill="1" applyBorder="1" applyAlignment="1" applyProtection="1">
      <alignment horizontal="center"/>
    </xf>
    <xf numFmtId="3" fontId="58" fillId="0" borderId="0" xfId="0" applyNumberFormat="1" applyFont="1" applyFill="1" applyBorder="1" applyAlignment="1" applyProtection="1">
      <alignment horizontal="center"/>
    </xf>
    <xf numFmtId="0" fontId="58" fillId="40" borderId="0" xfId="0" applyFont="1" applyFill="1" applyBorder="1" applyAlignment="1" applyProtection="1">
      <alignment horizontal="center" vertical="center" wrapText="1"/>
    </xf>
    <xf numFmtId="0" fontId="58" fillId="40" borderId="0" xfId="0" applyFont="1" applyFill="1" applyBorder="1" applyAlignment="1" applyProtection="1">
      <alignment horizontal="right"/>
    </xf>
    <xf numFmtId="0" fontId="55" fillId="0" borderId="36" xfId="0" applyFont="1" applyBorder="1" applyAlignment="1" applyProtection="1">
      <alignment horizontal="center"/>
    </xf>
    <xf numFmtId="0" fontId="41" fillId="41" borderId="58" xfId="0" applyFont="1" applyFill="1" applyBorder="1" applyAlignment="1" applyProtection="1">
      <alignment horizontal="left"/>
    </xf>
    <xf numFmtId="0" fontId="41" fillId="41" borderId="58" xfId="0" applyFont="1" applyFill="1" applyBorder="1" applyAlignment="1" applyProtection="1"/>
    <xf numFmtId="0" fontId="41" fillId="41" borderId="58" xfId="0" applyFont="1" applyFill="1" applyBorder="1" applyAlignment="1" applyProtection="1">
      <alignment horizontal="center"/>
    </xf>
    <xf numFmtId="0" fontId="41" fillId="41" borderId="59" xfId="0" applyFont="1" applyFill="1" applyBorder="1" applyAlignment="1" applyProtection="1">
      <alignment horizontal="center"/>
    </xf>
    <xf numFmtId="0" fontId="28" fillId="41" borderId="62" xfId="0" applyFont="1" applyFill="1" applyBorder="1" applyAlignment="1" applyProtection="1">
      <alignment horizontal="center"/>
    </xf>
    <xf numFmtId="0" fontId="61" fillId="0" borderId="0" xfId="0" applyFont="1" applyBorder="1" applyAlignment="1" applyProtection="1">
      <alignment horizontal="center"/>
    </xf>
    <xf numFmtId="0" fontId="61" fillId="0" borderId="0" xfId="0" applyFont="1" applyFill="1" applyBorder="1" applyProtection="1"/>
    <xf numFmtId="0" fontId="61" fillId="0" borderId="0" xfId="0" applyFont="1" applyFill="1" applyBorder="1" applyAlignment="1" applyProtection="1">
      <alignment horizontal="center"/>
    </xf>
    <xf numFmtId="0" fontId="28" fillId="40" borderId="10" xfId="0" applyFont="1" applyFill="1" applyBorder="1" applyAlignment="1" applyProtection="1">
      <alignment horizontal="center" vertical="center" wrapText="1"/>
    </xf>
    <xf numFmtId="0" fontId="28" fillId="40" borderId="3" xfId="0" applyFont="1" applyFill="1" applyBorder="1" applyAlignment="1" applyProtection="1">
      <alignment horizontal="center" vertical="center" wrapText="1"/>
    </xf>
    <xf numFmtId="0" fontId="28" fillId="40" borderId="5" xfId="0" applyFont="1" applyFill="1" applyBorder="1" applyAlignment="1" applyProtection="1">
      <alignment horizontal="center" vertical="center" wrapText="1"/>
    </xf>
    <xf numFmtId="0" fontId="37" fillId="40" borderId="3" xfId="0" applyFont="1" applyFill="1" applyBorder="1" applyAlignment="1" applyProtection="1">
      <alignment horizontal="center" vertical="center" wrapText="1"/>
    </xf>
    <xf numFmtId="0" fontId="37" fillId="40" borderId="5" xfId="0" applyFont="1" applyFill="1" applyBorder="1" applyAlignment="1" applyProtection="1">
      <alignment horizontal="center" vertical="center" wrapText="1"/>
    </xf>
    <xf numFmtId="0" fontId="28" fillId="0" borderId="59" xfId="0" applyFont="1" applyBorder="1" applyAlignment="1" applyProtection="1">
      <alignment vertical="center" wrapText="1"/>
    </xf>
    <xf numFmtId="0" fontId="37" fillId="40" borderId="18" xfId="0" applyFont="1" applyFill="1" applyBorder="1" applyAlignment="1" applyProtection="1">
      <alignment horizontal="center"/>
    </xf>
    <xf numFmtId="0" fontId="28" fillId="40" borderId="20" xfId="0" applyFont="1" applyFill="1" applyBorder="1" applyAlignment="1" applyProtection="1">
      <alignment vertical="center" wrapText="1"/>
    </xf>
    <xf numFmtId="0" fontId="37" fillId="40" borderId="10" xfId="0" applyFont="1" applyFill="1" applyBorder="1" applyAlignment="1" applyProtection="1">
      <alignment horizontal="center" vertical="center" wrapText="1"/>
    </xf>
    <xf numFmtId="0" fontId="37" fillId="40" borderId="48" xfId="0" applyFont="1" applyFill="1" applyBorder="1" applyAlignment="1" applyProtection="1">
      <alignment horizontal="center" vertical="center" wrapText="1"/>
    </xf>
    <xf numFmtId="0" fontId="37" fillId="40" borderId="51" xfId="0" applyFont="1" applyFill="1" applyBorder="1" applyAlignment="1" applyProtection="1">
      <alignment horizontal="center" vertical="center" wrapText="1"/>
    </xf>
    <xf numFmtId="0" fontId="61" fillId="40" borderId="0" xfId="0" applyFont="1" applyFill="1" applyBorder="1" applyAlignment="1" applyProtection="1">
      <alignment horizontal="center"/>
      <protection hidden="1"/>
    </xf>
    <xf numFmtId="0" fontId="28" fillId="5" borderId="46" xfId="0" applyFont="1" applyFill="1" applyBorder="1" applyAlignment="1" applyProtection="1">
      <alignment horizontal="left" vertical="center"/>
    </xf>
    <xf numFmtId="0" fontId="58" fillId="0" borderId="35" xfId="3" applyFont="1" applyBorder="1" applyProtection="1"/>
    <xf numFmtId="0" fontId="58" fillId="0" borderId="35" xfId="0" applyFont="1" applyFill="1" applyBorder="1"/>
    <xf numFmtId="0" fontId="58" fillId="0" borderId="35" xfId="0" applyFont="1" applyFill="1" applyBorder="1" applyAlignment="1">
      <alignment vertical="center"/>
    </xf>
    <xf numFmtId="0" fontId="34" fillId="0" borderId="0" xfId="0" applyFont="1" applyFill="1" applyBorder="1" applyAlignment="1">
      <alignment horizontal="centerContinuous" vertical="center"/>
    </xf>
    <xf numFmtId="0" fontId="35" fillId="0" borderId="0" xfId="0" applyFont="1" applyFill="1" applyBorder="1" applyAlignment="1">
      <alignment horizontal="centerContinuous"/>
    </xf>
    <xf numFmtId="0" fontId="36" fillId="0" borderId="0" xfId="0" applyFont="1" applyFill="1" applyBorder="1" applyAlignment="1">
      <alignment horizontal="centerContinuous" vertical="center"/>
    </xf>
    <xf numFmtId="0" fontId="44" fillId="0" borderId="0" xfId="0" applyFont="1" applyFill="1" applyBorder="1" applyAlignment="1">
      <alignment horizontal="centerContinuous" vertical="center"/>
    </xf>
    <xf numFmtId="0" fontId="61" fillId="0" borderId="0" xfId="0" applyFont="1" applyFill="1" applyBorder="1" applyAlignment="1">
      <alignment horizontal="centerContinuous" vertical="center"/>
    </xf>
    <xf numFmtId="0" fontId="61" fillId="0" borderId="0" xfId="0" applyFont="1" applyFill="1" applyBorder="1" applyAlignment="1">
      <alignment horizontal="center" vertical="center"/>
    </xf>
    <xf numFmtId="0" fontId="64" fillId="0" borderId="0" xfId="0" applyFont="1" applyFill="1" applyBorder="1" applyAlignment="1">
      <alignment horizontal="centerContinuous"/>
    </xf>
    <xf numFmtId="0" fontId="35" fillId="0" borderId="0" xfId="3" applyFont="1" applyBorder="1" applyAlignment="1" applyProtection="1">
      <alignment horizontal="centerContinuous"/>
    </xf>
    <xf numFmtId="0" fontId="58" fillId="0" borderId="35" xfId="6" applyFont="1" applyBorder="1" applyProtection="1"/>
    <xf numFmtId="0" fontId="64" fillId="0" borderId="0" xfId="3" applyFont="1" applyBorder="1" applyAlignment="1" applyProtection="1">
      <alignment horizontal="centerContinuous"/>
    </xf>
    <xf numFmtId="0" fontId="37" fillId="2" borderId="44" xfId="0" applyFont="1" applyFill="1" applyBorder="1" applyAlignment="1" applyProtection="1">
      <alignment horizontal="centerContinuous" vertical="center"/>
    </xf>
    <xf numFmtId="0" fontId="28" fillId="6" borderId="7" xfId="0" applyFont="1" applyFill="1" applyBorder="1" applyAlignment="1" applyProtection="1">
      <alignment horizontal="centerContinuous" vertical="center"/>
    </xf>
    <xf numFmtId="0" fontId="28" fillId="6" borderId="22" xfId="0" applyFont="1" applyFill="1" applyBorder="1" applyAlignment="1" applyProtection="1">
      <alignment horizontal="centerContinuous" vertical="center"/>
    </xf>
    <xf numFmtId="0" fontId="28" fillId="6" borderId="8" xfId="0" applyFont="1" applyFill="1" applyBorder="1" applyAlignment="1" applyProtection="1">
      <alignment horizontal="centerContinuous" vertical="center"/>
    </xf>
    <xf numFmtId="0" fontId="37" fillId="2" borderId="42" xfId="0" applyFont="1" applyFill="1" applyBorder="1" applyAlignment="1" applyProtection="1">
      <alignment horizontal="centerContinuous" vertical="center"/>
    </xf>
    <xf numFmtId="0" fontId="37" fillId="2" borderId="47" xfId="0" applyFont="1" applyFill="1" applyBorder="1" applyAlignment="1" applyProtection="1">
      <alignment horizontal="centerContinuous" vertical="center"/>
    </xf>
    <xf numFmtId="0" fontId="30" fillId="5" borderId="1" xfId="0" applyFont="1" applyFill="1" applyBorder="1" applyAlignment="1" applyProtection="1">
      <alignment vertical="center"/>
    </xf>
    <xf numFmtId="0" fontId="30" fillId="5" borderId="49" xfId="0" applyFont="1" applyFill="1" applyBorder="1" applyAlignment="1" applyProtection="1">
      <alignment vertical="center"/>
    </xf>
    <xf numFmtId="0" fontId="30" fillId="5" borderId="14" xfId="0" applyFont="1" applyFill="1" applyBorder="1" applyAlignment="1" applyProtection="1">
      <alignment vertical="center"/>
    </xf>
    <xf numFmtId="0" fontId="58" fillId="40" borderId="35" xfId="0" applyFont="1" applyFill="1" applyBorder="1"/>
    <xf numFmtId="0" fontId="32" fillId="40" borderId="0" xfId="0" applyFont="1" applyFill="1" applyBorder="1"/>
    <xf numFmtId="0" fontId="37" fillId="2" borderId="16" xfId="0" applyFont="1" applyFill="1" applyBorder="1" applyAlignment="1" applyProtection="1">
      <alignment horizontal="centerContinuous" vertical="center"/>
    </xf>
    <xf numFmtId="0" fontId="37" fillId="2" borderId="0" xfId="0" applyFont="1" applyFill="1" applyBorder="1" applyAlignment="1" applyProtection="1">
      <alignment horizontal="centerContinuous" vertical="center"/>
    </xf>
    <xf numFmtId="0" fontId="37" fillId="2" borderId="9" xfId="0" applyFont="1" applyFill="1" applyBorder="1" applyAlignment="1" applyProtection="1">
      <alignment horizontal="centerContinuous" vertical="center"/>
    </xf>
    <xf numFmtId="0" fontId="28" fillId="6" borderId="72" xfId="0" applyFont="1" applyFill="1" applyBorder="1" applyAlignment="1">
      <alignment horizontal="centerContinuous" vertical="center"/>
    </xf>
    <xf numFmtId="0" fontId="28" fillId="6" borderId="15" xfId="0" applyFont="1" applyFill="1" applyBorder="1" applyAlignment="1">
      <alignment horizontal="centerContinuous" vertical="center"/>
    </xf>
    <xf numFmtId="0" fontId="28" fillId="6" borderId="70" xfId="0" applyFont="1" applyFill="1" applyBorder="1" applyAlignment="1">
      <alignment horizontal="centerContinuous" vertical="center"/>
    </xf>
    <xf numFmtId="0" fontId="37" fillId="40" borderId="61" xfId="0" applyFont="1" applyFill="1" applyBorder="1" applyAlignment="1">
      <alignment horizontal="centerContinuous" vertical="center"/>
    </xf>
    <xf numFmtId="0" fontId="30" fillId="5" borderId="58" xfId="0" applyFont="1" applyFill="1" applyBorder="1" applyAlignment="1">
      <alignment horizontal="centerContinuous" vertical="center" wrapText="1"/>
    </xf>
    <xf numFmtId="0" fontId="30" fillId="5" borderId="59" xfId="0" applyFont="1" applyFill="1" applyBorder="1" applyAlignment="1">
      <alignment horizontal="centerContinuous" vertical="center" wrapText="1"/>
    </xf>
    <xf numFmtId="0" fontId="45" fillId="0" borderId="0" xfId="0" applyFont="1" applyFill="1" applyBorder="1" applyAlignment="1">
      <alignment horizontal="centerContinuous"/>
    </xf>
    <xf numFmtId="0" fontId="37" fillId="40" borderId="11" xfId="0" applyFont="1" applyFill="1" applyBorder="1" applyAlignment="1" applyProtection="1">
      <alignment horizontal="center" vertical="center"/>
    </xf>
    <xf numFmtId="0" fontId="37" fillId="40" borderId="1" xfId="0" applyFont="1" applyFill="1" applyBorder="1" applyAlignment="1" applyProtection="1">
      <alignment horizontal="center" vertical="center"/>
    </xf>
    <xf numFmtId="0" fontId="37" fillId="40" borderId="11" xfId="0" applyFont="1" applyFill="1" applyBorder="1" applyAlignment="1" applyProtection="1">
      <alignment horizontal="center" vertical="center" wrapText="1"/>
    </xf>
    <xf numFmtId="0" fontId="37" fillId="40" borderId="1" xfId="0" applyFont="1" applyFill="1" applyBorder="1" applyAlignment="1" applyProtection="1">
      <alignment horizontal="center" vertical="center" wrapText="1"/>
    </xf>
    <xf numFmtId="0" fontId="37" fillId="40" borderId="1" xfId="3" applyFont="1" applyFill="1" applyBorder="1" applyAlignment="1" applyProtection="1">
      <alignment horizontal="center" vertical="center" wrapText="1"/>
    </xf>
    <xf numFmtId="0" fontId="37" fillId="40" borderId="0" xfId="0" applyFont="1" applyFill="1" applyBorder="1" applyProtection="1"/>
    <xf numFmtId="0" fontId="37" fillId="40" borderId="10" xfId="0" applyFont="1" applyFill="1" applyBorder="1" applyAlignment="1" applyProtection="1">
      <alignment horizontal="center" vertical="center"/>
    </xf>
    <xf numFmtId="0" fontId="30" fillId="40" borderId="12" xfId="0" applyFont="1" applyFill="1" applyBorder="1" applyAlignment="1" applyProtection="1">
      <alignment vertical="center" wrapText="1"/>
    </xf>
    <xf numFmtId="0" fontId="37" fillId="40" borderId="3" xfId="0" applyFont="1" applyFill="1" applyBorder="1" applyAlignment="1" applyProtection="1">
      <alignment horizontal="center" vertical="center"/>
    </xf>
    <xf numFmtId="0" fontId="30" fillId="40" borderId="4" xfId="0" applyFont="1" applyFill="1" applyBorder="1" applyAlignment="1" applyProtection="1">
      <alignment vertical="center" wrapText="1"/>
    </xf>
    <xf numFmtId="0" fontId="37" fillId="40" borderId="14" xfId="0" applyFont="1" applyFill="1" applyBorder="1" applyAlignment="1" applyProtection="1">
      <alignment horizontal="center" vertical="center" wrapText="1"/>
    </xf>
    <xf numFmtId="0" fontId="30" fillId="40" borderId="6" xfId="0" applyFont="1" applyFill="1" applyBorder="1" applyAlignment="1" applyProtection="1">
      <alignment vertical="center" wrapText="1"/>
    </xf>
    <xf numFmtId="0" fontId="30" fillId="40" borderId="53" xfId="0" applyFont="1" applyFill="1" applyBorder="1" applyAlignment="1" applyProtection="1">
      <alignment vertical="center" wrapText="1"/>
    </xf>
    <xf numFmtId="0" fontId="37" fillId="40" borderId="5" xfId="0" applyFont="1" applyFill="1" applyBorder="1" applyAlignment="1" applyProtection="1">
      <alignment horizontal="center" vertical="center"/>
    </xf>
    <xf numFmtId="0" fontId="37" fillId="40" borderId="14" xfId="0" applyFont="1" applyFill="1" applyBorder="1" applyAlignment="1" applyProtection="1">
      <alignment horizontal="center" vertical="center"/>
    </xf>
    <xf numFmtId="0" fontId="37" fillId="40" borderId="14" xfId="3" applyFont="1" applyFill="1" applyBorder="1" applyAlignment="1" applyProtection="1">
      <alignment horizontal="center" vertical="center" wrapText="1"/>
    </xf>
    <xf numFmtId="0" fontId="55" fillId="0" borderId="0" xfId="0" applyFont="1" applyBorder="1" applyAlignment="1">
      <alignment vertical="top" wrapText="1"/>
    </xf>
    <xf numFmtId="0" fontId="34" fillId="0" borderId="0" xfId="0" applyFont="1" applyFill="1" applyBorder="1" applyAlignment="1">
      <alignment vertical="top"/>
    </xf>
    <xf numFmtId="0" fontId="63" fillId="0" borderId="0" xfId="0" applyFont="1" applyFill="1" applyBorder="1" applyAlignment="1">
      <alignment horizontal="center" vertical="top"/>
    </xf>
    <xf numFmtId="171" fontId="49" fillId="0" borderId="43" xfId="0" applyNumberFormat="1" applyFont="1" applyBorder="1" applyAlignment="1">
      <alignment horizontal="center" vertical="center" wrapText="1"/>
    </xf>
    <xf numFmtId="0" fontId="50" fillId="7" borderId="47" xfId="0" applyFont="1" applyFill="1" applyBorder="1" applyAlignment="1" applyProtection="1">
      <alignment vertical="center" wrapText="1"/>
      <protection locked="0"/>
    </xf>
    <xf numFmtId="0" fontId="50" fillId="7" borderId="66" xfId="0" applyFont="1" applyFill="1" applyBorder="1" applyAlignment="1" applyProtection="1">
      <alignment vertical="center" wrapText="1"/>
      <protection locked="0"/>
    </xf>
    <xf numFmtId="0" fontId="49" fillId="0" borderId="44" xfId="0" applyFont="1" applyBorder="1" applyAlignment="1">
      <alignment horizontal="centerContinuous" vertical="top" wrapText="1"/>
    </xf>
    <xf numFmtId="0" fontId="49" fillId="0" borderId="45" xfId="0" applyFont="1" applyBorder="1" applyAlignment="1">
      <alignment horizontal="centerContinuous" vertical="top" wrapText="1"/>
    </xf>
    <xf numFmtId="0" fontId="30" fillId="0" borderId="44" xfId="0" applyFont="1" applyBorder="1" applyAlignment="1">
      <alignment horizontal="centerContinuous" vertical="top" wrapText="1"/>
    </xf>
    <xf numFmtId="0" fontId="30" fillId="0" borderId="45" xfId="0" applyFont="1" applyBorder="1" applyAlignment="1">
      <alignment horizontal="centerContinuous" vertical="top" wrapText="1"/>
    </xf>
    <xf numFmtId="0" fontId="48" fillId="6" borderId="8" xfId="0" applyFont="1" applyFill="1" applyBorder="1" applyAlignment="1">
      <alignment horizontal="center" vertical="center" wrapText="1"/>
    </xf>
    <xf numFmtId="0" fontId="48" fillId="6" borderId="7" xfId="0" applyFont="1" applyFill="1" applyBorder="1" applyAlignment="1">
      <alignment horizontal="center" vertical="center" wrapText="1"/>
    </xf>
    <xf numFmtId="0" fontId="48" fillId="6" borderId="15" xfId="0" applyFont="1" applyFill="1" applyBorder="1" applyAlignment="1">
      <alignment horizontal="left" vertical="center" wrapText="1"/>
    </xf>
    <xf numFmtId="0" fontId="48" fillId="6" borderId="75" xfId="0" applyFont="1" applyFill="1" applyBorder="1" applyAlignment="1">
      <alignment horizontal="left" vertical="center" wrapText="1"/>
    </xf>
    <xf numFmtId="0" fontId="30" fillId="40" borderId="46" xfId="5" applyFont="1" applyFill="1" applyBorder="1" applyAlignment="1" applyProtection="1">
      <alignment horizontal="centerContinuous" vertical="top" wrapText="1"/>
    </xf>
    <xf numFmtId="0" fontId="30" fillId="40" borderId="44" xfId="0" applyFont="1" applyFill="1" applyBorder="1" applyAlignment="1">
      <alignment horizontal="centerContinuous" vertical="top" wrapText="1"/>
    </xf>
    <xf numFmtId="0" fontId="30" fillId="40" borderId="45" xfId="0" applyFont="1" applyFill="1" applyBorder="1" applyAlignment="1">
      <alignment horizontal="centerContinuous" vertical="top" wrapText="1"/>
    </xf>
    <xf numFmtId="0" fontId="60" fillId="40" borderId="18" xfId="0" applyFont="1" applyFill="1" applyBorder="1" applyAlignment="1">
      <alignment horizontal="left" vertical="top" wrapText="1"/>
    </xf>
    <xf numFmtId="0" fontId="37" fillId="40" borderId="18" xfId="0" applyFont="1" applyFill="1" applyBorder="1" applyAlignment="1">
      <alignment horizontal="left" vertical="top" wrapText="1"/>
    </xf>
    <xf numFmtId="0" fontId="56" fillId="40" borderId="18" xfId="0" applyFont="1" applyFill="1" applyBorder="1" applyAlignment="1">
      <alignment horizontal="left" vertical="top" wrapText="1"/>
    </xf>
    <xf numFmtId="0" fontId="1" fillId="0" borderId="0" xfId="0" applyFont="1" applyBorder="1" applyAlignment="1">
      <alignment horizontal="centerContinuous" vertical="top" wrapText="1"/>
    </xf>
    <xf numFmtId="0" fontId="58" fillId="40" borderId="0" xfId="0" applyFont="1" applyFill="1" applyBorder="1" applyAlignment="1">
      <alignment horizontal="centerContinuous" vertical="top" wrapText="1"/>
    </xf>
    <xf numFmtId="0" fontId="30" fillId="0" borderId="0" xfId="0" applyFont="1" applyBorder="1" applyAlignment="1">
      <alignment horizontal="centerContinuous" vertical="top" wrapText="1"/>
    </xf>
    <xf numFmtId="0" fontId="64" fillId="0" borderId="0" xfId="0" applyFont="1" applyFill="1" applyBorder="1" applyAlignment="1"/>
    <xf numFmtId="0" fontId="50" fillId="7" borderId="13" xfId="0" applyFont="1" applyFill="1" applyBorder="1" applyAlignment="1" applyProtection="1">
      <alignment vertical="center" wrapText="1"/>
      <protection locked="0"/>
    </xf>
    <xf numFmtId="171" fontId="49" fillId="0" borderId="77" xfId="0" applyNumberFormat="1" applyFont="1" applyBorder="1" applyAlignment="1">
      <alignment horizontal="center" vertical="center" wrapText="1"/>
    </xf>
    <xf numFmtId="171" fontId="49" fillId="40" borderId="42" xfId="0" applyNumberFormat="1" applyFont="1" applyFill="1" applyBorder="1" applyAlignment="1">
      <alignment horizontal="center" vertical="center" wrapText="1"/>
    </xf>
    <xf numFmtId="0" fontId="37" fillId="6" borderId="7" xfId="0" applyFont="1" applyFill="1" applyBorder="1" applyAlignment="1">
      <alignment horizontal="centerContinuous" vertical="center" wrapText="1"/>
    </xf>
    <xf numFmtId="0" fontId="37" fillId="6" borderId="20" xfId="0" applyFont="1" applyFill="1" applyBorder="1" applyAlignment="1">
      <alignment horizontal="centerContinuous" vertical="center" wrapText="1"/>
    </xf>
    <xf numFmtId="0" fontId="51" fillId="7" borderId="47" xfId="0" applyFont="1" applyFill="1" applyBorder="1" applyAlignment="1" applyProtection="1">
      <alignment horizontal="center" vertical="center" wrapText="1"/>
      <protection locked="0"/>
    </xf>
    <xf numFmtId="0" fontId="58" fillId="40" borderId="0" xfId="0" applyFont="1" applyFill="1" applyBorder="1" applyAlignment="1">
      <alignment horizontal="center" vertical="top" wrapText="1"/>
    </xf>
    <xf numFmtId="0" fontId="1" fillId="40" borderId="46" xfId="0" applyFont="1" applyFill="1" applyBorder="1" applyAlignment="1">
      <alignment horizontal="centerContinuous" vertical="center" wrapText="1"/>
    </xf>
    <xf numFmtId="0" fontId="28" fillId="6" borderId="75" xfId="0" applyFont="1" applyFill="1" applyBorder="1" applyAlignment="1">
      <alignment horizontal="centerContinuous" vertical="center" wrapText="1"/>
    </xf>
    <xf numFmtId="0" fontId="28" fillId="6" borderId="73" xfId="0" applyFont="1" applyFill="1" applyBorder="1" applyAlignment="1">
      <alignment horizontal="centerContinuous" vertical="center" wrapText="1"/>
    </xf>
    <xf numFmtId="0" fontId="30" fillId="0" borderId="0" xfId="0" applyFont="1" applyBorder="1" applyAlignment="1">
      <alignment horizontal="left" vertical="top"/>
    </xf>
    <xf numFmtId="0" fontId="27" fillId="0" borderId="33" xfId="0" applyFont="1" applyFill="1" applyBorder="1" applyAlignment="1">
      <alignment horizontal="centerContinuous" vertical="center"/>
    </xf>
    <xf numFmtId="0" fontId="27" fillId="0" borderId="34" xfId="0" applyFont="1" applyFill="1" applyBorder="1" applyAlignment="1">
      <alignment horizontal="centerContinuous" vertical="center"/>
    </xf>
    <xf numFmtId="0" fontId="27" fillId="0" borderId="0" xfId="0" applyFont="1" applyFill="1" applyBorder="1" applyAlignment="1">
      <alignment horizontal="centerContinuous" vertical="center"/>
    </xf>
    <xf numFmtId="0" fontId="27" fillId="0" borderId="36" xfId="0" applyFont="1" applyFill="1" applyBorder="1" applyAlignment="1">
      <alignment horizontal="centerContinuous" vertical="center"/>
    </xf>
    <xf numFmtId="0" fontId="58" fillId="0" borderId="32" xfId="0" applyFont="1" applyFill="1" applyBorder="1"/>
    <xf numFmtId="0" fontId="58" fillId="0" borderId="37" xfId="0" applyFont="1" applyFill="1" applyBorder="1"/>
    <xf numFmtId="0" fontId="68" fillId="0" borderId="0" xfId="0" applyFont="1" applyFill="1" applyBorder="1" applyAlignment="1">
      <alignment horizontal="centerContinuous" vertical="center"/>
    </xf>
    <xf numFmtId="0" fontId="68" fillId="0" borderId="0" xfId="0" applyFont="1" applyFill="1" applyBorder="1" applyAlignment="1">
      <alignment horizontal="center" vertical="center"/>
    </xf>
    <xf numFmtId="0" fontId="68" fillId="0" borderId="36" xfId="0" applyFont="1" applyFill="1" applyBorder="1" applyAlignment="1">
      <alignment horizontal="center" vertical="center"/>
    </xf>
    <xf numFmtId="0" fontId="64" fillId="0" borderId="36" xfId="0" applyFont="1" applyFill="1" applyBorder="1" applyAlignment="1">
      <alignment vertical="center"/>
    </xf>
    <xf numFmtId="0" fontId="30" fillId="40" borderId="3" xfId="0" applyFont="1" applyFill="1" applyBorder="1" applyAlignment="1">
      <alignment vertical="center" wrapText="1"/>
    </xf>
    <xf numFmtId="0" fontId="30" fillId="40" borderId="79" xfId="0" applyFont="1" applyFill="1" applyBorder="1" applyAlignment="1">
      <alignment vertical="center" wrapText="1"/>
    </xf>
    <xf numFmtId="0" fontId="30" fillId="40" borderId="81" xfId="0" applyFont="1" applyFill="1" applyBorder="1" applyAlignment="1">
      <alignment vertical="center" wrapText="1"/>
    </xf>
    <xf numFmtId="2" fontId="30" fillId="40" borderId="80" xfId="0" applyNumberFormat="1" applyFont="1" applyFill="1" applyBorder="1" applyAlignment="1">
      <alignment horizontal="center" vertical="center"/>
    </xf>
    <xf numFmtId="0" fontId="30" fillId="40" borderId="50" xfId="0" applyFont="1" applyFill="1" applyBorder="1" applyAlignment="1">
      <alignment vertical="center" wrapText="1"/>
    </xf>
    <xf numFmtId="0" fontId="30" fillId="40" borderId="78" xfId="0" applyFont="1" applyFill="1" applyBorder="1" applyAlignment="1">
      <alignment vertical="center" wrapText="1"/>
    </xf>
    <xf numFmtId="0" fontId="37" fillId="40" borderId="0" xfId="0" applyFont="1" applyFill="1" applyBorder="1" applyAlignment="1">
      <alignment horizontal="center" vertical="center"/>
    </xf>
    <xf numFmtId="0" fontId="30" fillId="40" borderId="52" xfId="0" applyFont="1" applyFill="1" applyBorder="1" applyAlignment="1">
      <alignment vertical="center" wrapText="1"/>
    </xf>
    <xf numFmtId="0" fontId="30" fillId="40" borderId="82" xfId="0" applyFont="1" applyFill="1" applyBorder="1" applyAlignment="1">
      <alignment vertical="center" wrapText="1"/>
    </xf>
    <xf numFmtId="0" fontId="30" fillId="40" borderId="67" xfId="0" applyFont="1" applyFill="1" applyBorder="1" applyAlignment="1">
      <alignment vertical="center" wrapText="1"/>
    </xf>
    <xf numFmtId="0" fontId="30" fillId="40" borderId="69" xfId="0" applyFont="1" applyFill="1" applyBorder="1" applyAlignment="1">
      <alignment horizontal="left" vertical="center" wrapText="1"/>
    </xf>
    <xf numFmtId="0" fontId="30" fillId="40" borderId="72" xfId="0" applyFont="1" applyFill="1" applyBorder="1" applyAlignment="1">
      <alignment vertical="center" wrapText="1"/>
    </xf>
    <xf numFmtId="9" fontId="30" fillId="40" borderId="15" xfId="0" applyNumberFormat="1" applyFont="1" applyFill="1" applyBorder="1" applyAlignment="1">
      <alignment horizontal="center" vertical="center"/>
    </xf>
    <xf numFmtId="0" fontId="30" fillId="40" borderId="70" xfId="0" applyFont="1" applyFill="1" applyBorder="1" applyAlignment="1">
      <alignment horizontal="left" vertical="center" wrapText="1"/>
    </xf>
    <xf numFmtId="1" fontId="30" fillId="40" borderId="68" xfId="0" applyNumberFormat="1" applyFont="1" applyFill="1" applyBorder="1" applyAlignment="1">
      <alignment horizontal="center" vertical="center"/>
    </xf>
    <xf numFmtId="0" fontId="30" fillId="40" borderId="69" xfId="0" applyFont="1" applyFill="1" applyBorder="1" applyAlignment="1">
      <alignment vertical="center" wrapText="1"/>
    </xf>
    <xf numFmtId="168" fontId="30" fillId="40" borderId="15" xfId="3" applyNumberFormat="1" applyFont="1" applyFill="1" applyBorder="1" applyAlignment="1">
      <alignment horizontal="center" vertical="center"/>
    </xf>
    <xf numFmtId="0" fontId="30" fillId="40" borderId="70" xfId="0" applyFont="1" applyFill="1" applyBorder="1" applyAlignment="1">
      <alignment vertical="center" wrapText="1"/>
    </xf>
    <xf numFmtId="173" fontId="30" fillId="40" borderId="15" xfId="0" applyNumberFormat="1" applyFont="1" applyFill="1" applyBorder="1" applyAlignment="1">
      <alignment horizontal="center" vertical="center"/>
    </xf>
    <xf numFmtId="2" fontId="30" fillId="40" borderId="74" xfId="0" applyNumberFormat="1" applyFont="1" applyFill="1" applyBorder="1" applyAlignment="1">
      <alignment horizontal="center" vertical="center"/>
    </xf>
    <xf numFmtId="2" fontId="30" fillId="40" borderId="68" xfId="0" applyNumberFormat="1" applyFont="1" applyFill="1" applyBorder="1" applyAlignment="1">
      <alignment horizontal="center" vertical="center"/>
    </xf>
    <xf numFmtId="39" fontId="30" fillId="40" borderId="68" xfId="2" applyNumberFormat="1" applyFont="1" applyFill="1" applyBorder="1" applyAlignment="1">
      <alignment horizontal="center" vertical="center"/>
    </xf>
    <xf numFmtId="9" fontId="30" fillId="40" borderId="73" xfId="0" applyNumberFormat="1" applyFont="1" applyFill="1" applyBorder="1" applyAlignment="1">
      <alignment horizontal="center" vertical="center"/>
    </xf>
    <xf numFmtId="166" fontId="30" fillId="40" borderId="15" xfId="3" applyNumberFormat="1" applyFont="1" applyFill="1" applyBorder="1" applyAlignment="1">
      <alignment horizontal="center" vertical="center"/>
    </xf>
    <xf numFmtId="168" fontId="30" fillId="40" borderId="44" xfId="0" applyNumberFormat="1" applyFont="1" applyFill="1" applyBorder="1" applyAlignment="1">
      <alignment horizontal="center" vertical="center"/>
    </xf>
    <xf numFmtId="168" fontId="30" fillId="40" borderId="58" xfId="0" applyNumberFormat="1" applyFont="1" applyFill="1" applyBorder="1" applyAlignment="1">
      <alignment horizontal="center" vertical="center"/>
    </xf>
    <xf numFmtId="0" fontId="30" fillId="40" borderId="42" xfId="0" applyFont="1" applyFill="1" applyBorder="1" applyAlignment="1">
      <alignment vertical="center" wrapText="1"/>
    </xf>
    <xf numFmtId="0" fontId="30" fillId="40" borderId="47" xfId="0" applyFont="1" applyFill="1" applyBorder="1" applyAlignment="1">
      <alignment horizontal="left" vertical="center" wrapText="1"/>
    </xf>
    <xf numFmtId="0" fontId="30" fillId="40" borderId="43" xfId="0" applyFont="1" applyFill="1" applyBorder="1" applyAlignment="1">
      <alignment vertical="center" wrapText="1"/>
    </xf>
    <xf numFmtId="168" fontId="30" fillId="40" borderId="71" xfId="0" applyNumberFormat="1" applyFont="1" applyFill="1" applyBorder="1" applyAlignment="1">
      <alignment horizontal="center" vertical="center"/>
    </xf>
    <xf numFmtId="0" fontId="30" fillId="40" borderId="66" xfId="0" applyFont="1" applyFill="1" applyBorder="1" applyAlignment="1">
      <alignment horizontal="left" vertical="center" wrapText="1"/>
    </xf>
    <xf numFmtId="166" fontId="30" fillId="40" borderId="68" xfId="3" applyNumberFormat="1" applyFont="1" applyFill="1" applyBorder="1" applyAlignment="1">
      <alignment horizontal="center" vertical="center"/>
    </xf>
    <xf numFmtId="0" fontId="30" fillId="40" borderId="7" xfId="0" applyFont="1" applyFill="1" applyBorder="1" applyAlignment="1">
      <alignment vertical="center" wrapText="1"/>
    </xf>
    <xf numFmtId="0" fontId="30" fillId="40" borderId="8" xfId="0" applyFont="1" applyFill="1" applyBorder="1" applyAlignment="1">
      <alignment horizontal="left" vertical="center" wrapText="1"/>
    </xf>
    <xf numFmtId="0" fontId="30" fillId="40" borderId="63" xfId="0" applyFont="1" applyFill="1" applyBorder="1" applyAlignment="1">
      <alignment vertical="center" wrapText="1"/>
    </xf>
    <xf numFmtId="0" fontId="30" fillId="40" borderId="64" xfId="0" applyFont="1" applyFill="1" applyBorder="1" applyAlignment="1">
      <alignment horizontal="left" vertical="center" wrapText="1"/>
    </xf>
    <xf numFmtId="166" fontId="30" fillId="40" borderId="44" xfId="0" applyNumberFormat="1" applyFont="1" applyFill="1" applyBorder="1" applyAlignment="1">
      <alignment horizontal="center" vertical="center"/>
    </xf>
    <xf numFmtId="166" fontId="30" fillId="40" borderId="22" xfId="0" applyNumberFormat="1" applyFont="1" applyFill="1" applyBorder="1" applyAlignment="1">
      <alignment horizontal="center" vertical="center"/>
    </xf>
    <xf numFmtId="166" fontId="30" fillId="40" borderId="58" xfId="0" applyNumberFormat="1" applyFont="1" applyFill="1" applyBorder="1" applyAlignment="1">
      <alignment horizontal="center" vertical="center"/>
    </xf>
    <xf numFmtId="168" fontId="30" fillId="40" borderId="22" xfId="0" applyNumberFormat="1" applyFont="1" applyFill="1" applyBorder="1" applyAlignment="1">
      <alignment horizontal="center" vertical="center"/>
    </xf>
    <xf numFmtId="49" fontId="30" fillId="40" borderId="8" xfId="0" applyNumberFormat="1" applyFont="1" applyFill="1" applyBorder="1" applyAlignment="1">
      <alignment vertical="center" wrapText="1"/>
    </xf>
    <xf numFmtId="49" fontId="30" fillId="40" borderId="47" xfId="0" applyNumberFormat="1" applyFont="1" applyFill="1" applyBorder="1" applyAlignment="1">
      <alignment vertical="center" wrapText="1"/>
    </xf>
    <xf numFmtId="49" fontId="30" fillId="40" borderId="64" xfId="0" applyNumberFormat="1" applyFont="1" applyFill="1" applyBorder="1" applyAlignment="1">
      <alignment vertical="center" wrapText="1"/>
    </xf>
    <xf numFmtId="2" fontId="30" fillId="40" borderId="68" xfId="3" applyNumberFormat="1" applyFont="1" applyFill="1" applyBorder="1" applyAlignment="1">
      <alignment horizontal="center" vertical="center"/>
    </xf>
    <xf numFmtId="2" fontId="30" fillId="40" borderId="15" xfId="0" applyNumberFormat="1" applyFont="1" applyFill="1" applyBorder="1" applyAlignment="1">
      <alignment horizontal="center" vertical="center"/>
    </xf>
    <xf numFmtId="165" fontId="30" fillId="40" borderId="68" xfId="0" applyNumberFormat="1" applyFont="1" applyFill="1" applyBorder="1" applyAlignment="1">
      <alignment horizontal="center" vertical="center"/>
    </xf>
    <xf numFmtId="0" fontId="37" fillId="40" borderId="51" xfId="0" applyFont="1" applyFill="1" applyBorder="1" applyAlignment="1">
      <alignment horizontal="center" vertical="center" wrapText="1"/>
    </xf>
    <xf numFmtId="0" fontId="37" fillId="40" borderId="53" xfId="0" applyFont="1" applyFill="1" applyBorder="1" applyAlignment="1">
      <alignment horizontal="center" vertical="center" wrapText="1"/>
    </xf>
    <xf numFmtId="0" fontId="57" fillId="0" borderId="36" xfId="0" applyFont="1" applyFill="1" applyBorder="1" applyAlignment="1">
      <alignment horizontal="center" vertical="center" wrapText="1"/>
    </xf>
    <xf numFmtId="0" fontId="55" fillId="40" borderId="0" xfId="0" applyFont="1" applyFill="1" applyBorder="1" applyAlignment="1">
      <alignment vertical="center" wrapText="1"/>
    </xf>
    <xf numFmtId="167" fontId="30" fillId="40" borderId="4" xfId="0" applyNumberFormat="1" applyFont="1" applyFill="1" applyBorder="1" applyAlignment="1">
      <alignment horizontal="center" vertical="center" wrapText="1"/>
    </xf>
    <xf numFmtId="0" fontId="30" fillId="40" borderId="4" xfId="0" applyFont="1" applyFill="1" applyBorder="1" applyAlignment="1">
      <alignment horizontal="center" vertical="center" wrapText="1"/>
    </xf>
    <xf numFmtId="4" fontId="30" fillId="40" borderId="3" xfId="0" applyNumberFormat="1" applyFont="1" applyFill="1" applyBorder="1" applyAlignment="1">
      <alignment vertical="center" wrapText="1"/>
    </xf>
    <xf numFmtId="3" fontId="30" fillId="40" borderId="5" xfId="0" applyNumberFormat="1" applyFont="1" applyFill="1" applyBorder="1" applyAlignment="1">
      <alignment vertical="center"/>
    </xf>
    <xf numFmtId="167" fontId="30" fillId="40" borderId="6" xfId="0" applyNumberFormat="1" applyFont="1" applyFill="1" applyBorder="1" applyAlignment="1">
      <alignment horizontal="center" vertical="center"/>
    </xf>
    <xf numFmtId="0" fontId="25" fillId="0" borderId="0" xfId="0" applyFont="1" applyFill="1" applyBorder="1" applyAlignment="1">
      <alignment horizontal="centerContinuous" vertical="center"/>
    </xf>
    <xf numFmtId="0" fontId="26" fillId="0" borderId="0" xfId="0" applyFont="1" applyFill="1" applyBorder="1" applyAlignment="1">
      <alignment horizontal="centerContinuous"/>
    </xf>
    <xf numFmtId="0" fontId="57" fillId="0" borderId="0" xfId="0" applyFont="1"/>
    <xf numFmtId="0" fontId="42" fillId="40" borderId="0" xfId="0" applyFont="1" applyFill="1" applyBorder="1"/>
    <xf numFmtId="0" fontId="38" fillId="40" borderId="44" xfId="0" applyFont="1" applyFill="1" applyBorder="1"/>
    <xf numFmtId="0" fontId="38" fillId="40" borderId="58" xfId="0" applyFont="1" applyFill="1" applyBorder="1"/>
    <xf numFmtId="0" fontId="57" fillId="0" borderId="0" xfId="0" applyFont="1" applyFill="1" applyBorder="1" applyAlignment="1">
      <alignment horizontal="centerContinuous"/>
    </xf>
    <xf numFmtId="0" fontId="28" fillId="0" borderId="0" xfId="0" applyFont="1" applyFill="1" applyBorder="1" applyAlignment="1">
      <alignment horizontal="left"/>
    </xf>
    <xf numFmtId="0" fontId="37" fillId="40" borderId="16" xfId="0" applyFont="1" applyFill="1" applyBorder="1" applyAlignment="1" applyProtection="1">
      <alignment horizontal="centerContinuous" vertical="center"/>
    </xf>
    <xf numFmtId="0" fontId="37" fillId="40" borderId="0" xfId="0" applyFont="1" applyFill="1" applyBorder="1" applyAlignment="1" applyProtection="1">
      <alignment horizontal="centerContinuous" vertical="center"/>
    </xf>
    <xf numFmtId="0" fontId="37" fillId="40" borderId="9" xfId="0" applyFont="1" applyFill="1" applyBorder="1" applyAlignment="1" applyProtection="1">
      <alignment horizontal="centerContinuous" vertical="center"/>
    </xf>
    <xf numFmtId="0" fontId="31" fillId="41" borderId="61" xfId="1" applyFont="1" applyFill="1" applyBorder="1" applyAlignment="1" applyProtection="1">
      <alignment horizontal="center" vertical="center" wrapText="1"/>
      <protection locked="0"/>
    </xf>
    <xf numFmtId="0" fontId="28" fillId="0" borderId="0" xfId="0" applyFont="1" applyBorder="1" applyAlignment="1" applyProtection="1">
      <alignment horizontal="left"/>
    </xf>
    <xf numFmtId="0" fontId="30" fillId="0" borderId="0" xfId="0" applyFont="1" applyAlignment="1"/>
    <xf numFmtId="0" fontId="1" fillId="0" borderId="0" xfId="0" applyFont="1" applyAlignment="1"/>
    <xf numFmtId="0" fontId="30" fillId="0" borderId="0" xfId="0" applyFont="1" applyBorder="1" applyAlignment="1"/>
    <xf numFmtId="0" fontId="28" fillId="0" borderId="0" xfId="0" applyFont="1" applyFill="1" applyBorder="1" applyAlignment="1" applyProtection="1">
      <alignment vertical="center" wrapText="1"/>
    </xf>
    <xf numFmtId="0" fontId="37" fillId="0" borderId="0" xfId="3" applyFont="1" applyFill="1" applyBorder="1" applyAlignment="1">
      <alignment vertical="center" wrapText="1"/>
    </xf>
    <xf numFmtId="0" fontId="37" fillId="3" borderId="72" xfId="0" applyFont="1" applyFill="1" applyBorder="1" applyAlignment="1">
      <alignment horizontal="centerContinuous" vertical="center"/>
    </xf>
    <xf numFmtId="0" fontId="37" fillId="3" borderId="15" xfId="0" applyFont="1" applyFill="1" applyBorder="1" applyAlignment="1">
      <alignment horizontal="centerContinuous" vertical="center"/>
    </xf>
    <xf numFmtId="0" fontId="37" fillId="3" borderId="70" xfId="0" applyFont="1" applyFill="1" applyBorder="1" applyAlignment="1">
      <alignment horizontal="centerContinuous" vertical="center"/>
    </xf>
    <xf numFmtId="0" fontId="37" fillId="3" borderId="60" xfId="0" applyFont="1" applyFill="1" applyBorder="1" applyAlignment="1">
      <alignment horizontal="centerContinuous" vertical="center" wrapText="1"/>
    </xf>
    <xf numFmtId="0" fontId="37" fillId="3" borderId="62" xfId="0" applyFont="1" applyFill="1" applyBorder="1" applyAlignment="1">
      <alignment horizontal="centerContinuous" vertical="center" wrapText="1"/>
    </xf>
    <xf numFmtId="0" fontId="55" fillId="40" borderId="0" xfId="0" applyFont="1" applyFill="1" applyBorder="1" applyAlignment="1">
      <alignment horizontal="centerContinuous" vertical="center" wrapText="1"/>
    </xf>
    <xf numFmtId="0" fontId="57" fillId="40" borderId="0" xfId="0" applyFont="1" applyFill="1" applyBorder="1" applyAlignment="1">
      <alignment horizontal="centerContinuous" vertical="center"/>
    </xf>
    <xf numFmtId="0" fontId="31" fillId="0" borderId="0" xfId="1" applyFont="1" applyFill="1" applyBorder="1" applyAlignment="1" applyProtection="1">
      <alignment horizontal="left" vertical="top" wrapText="1"/>
    </xf>
    <xf numFmtId="0" fontId="69" fillId="4" borderId="54" xfId="1" applyFont="1" applyFill="1" applyBorder="1" applyAlignment="1">
      <alignment vertical="center" wrapText="1"/>
    </xf>
    <xf numFmtId="0" fontId="69" fillId="4" borderId="53" xfId="1" applyFont="1" applyFill="1" applyBorder="1" applyAlignment="1" applyProtection="1">
      <alignment vertical="center"/>
      <protection locked="0"/>
    </xf>
    <xf numFmtId="0" fontId="31" fillId="0" borderId="0" xfId="1" applyFont="1" applyFill="1" applyBorder="1" applyAlignment="1" applyProtection="1">
      <alignment horizontal="left" vertical="top" wrapText="1"/>
    </xf>
    <xf numFmtId="0" fontId="31" fillId="0" borderId="0" xfId="1" applyFont="1" applyFill="1" applyBorder="1" applyAlignment="1" applyProtection="1">
      <alignment horizontal="left" vertical="top"/>
    </xf>
    <xf numFmtId="0" fontId="1" fillId="0" borderId="0" xfId="0" applyFont="1" applyFill="1" applyBorder="1" applyAlignment="1" applyProtection="1">
      <alignment horizontal="left" vertical="center" indent="4"/>
    </xf>
    <xf numFmtId="0" fontId="1" fillId="0" borderId="0" xfId="0" applyFont="1" applyFill="1" applyBorder="1" applyAlignment="1" applyProtection="1">
      <alignment horizontal="centerContinuous" vertical="center" wrapText="1"/>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wrapText="1"/>
    </xf>
    <xf numFmtId="3" fontId="1" fillId="7" borderId="1" xfId="0" applyNumberFormat="1" applyFont="1" applyFill="1" applyBorder="1" applyAlignment="1" applyProtection="1">
      <alignment horizontal="right"/>
      <protection locked="0"/>
    </xf>
    <xf numFmtId="169" fontId="1" fillId="7" borderId="46" xfId="0" applyNumberFormat="1" applyFont="1" applyFill="1" applyBorder="1" applyAlignment="1" applyProtection="1">
      <alignment horizontal="right"/>
      <protection locked="0"/>
    </xf>
    <xf numFmtId="0" fontId="1" fillId="7" borderId="58" xfId="0" applyFont="1" applyFill="1" applyBorder="1" applyProtection="1">
      <protection locked="0"/>
    </xf>
    <xf numFmtId="0" fontId="1" fillId="7" borderId="1" xfId="0" applyFont="1" applyFill="1" applyBorder="1" applyAlignment="1" applyProtection="1">
      <alignment horizontal="center" wrapText="1"/>
      <protection locked="0"/>
    </xf>
    <xf numFmtId="3" fontId="1" fillId="2" borderId="49" xfId="0" applyNumberFormat="1" applyFont="1" applyFill="1" applyBorder="1" applyAlignment="1" applyProtection="1">
      <alignment horizontal="right"/>
    </xf>
    <xf numFmtId="169" fontId="1" fillId="2" borderId="49" xfId="0" applyNumberFormat="1" applyFont="1" applyFill="1" applyBorder="1" applyAlignment="1" applyProtection="1">
      <alignment horizontal="right"/>
    </xf>
    <xf numFmtId="167" fontId="1" fillId="2" borderId="49" xfId="0" applyNumberFormat="1" applyFont="1" applyFill="1" applyBorder="1" applyAlignment="1" applyProtection="1">
      <alignment horizontal="right"/>
    </xf>
    <xf numFmtId="169" fontId="1" fillId="2" borderId="57" xfId="0" applyNumberFormat="1" applyFont="1" applyFill="1" applyBorder="1" applyAlignment="1" applyProtection="1">
      <alignment horizontal="right"/>
    </xf>
    <xf numFmtId="3" fontId="1" fillId="0" borderId="0" xfId="3" applyNumberFormat="1" applyFont="1" applyFill="1" applyBorder="1" applyAlignment="1" applyProtection="1"/>
    <xf numFmtId="0" fontId="1" fillId="0" borderId="0" xfId="3" applyFont="1" applyFill="1" applyBorder="1" applyAlignment="1" applyProtection="1"/>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horizontal="center" vertical="center" wrapText="1"/>
    </xf>
    <xf numFmtId="3" fontId="1" fillId="7" borderId="8" xfId="2" applyNumberFormat="1" applyFont="1" applyFill="1" applyBorder="1" applyAlignment="1" applyProtection="1">
      <alignment horizontal="right" vertical="center" indent="1"/>
      <protection locked="0"/>
    </xf>
    <xf numFmtId="3" fontId="1" fillId="7" borderId="47" xfId="2" applyNumberFormat="1" applyFont="1" applyFill="1" applyBorder="1" applyAlignment="1" applyProtection="1">
      <alignment horizontal="right" vertical="center" indent="1"/>
      <protection locked="0"/>
    </xf>
    <xf numFmtId="3" fontId="1" fillId="2" borderId="66" xfId="3" applyNumberFormat="1" applyFont="1" applyFill="1" applyBorder="1" applyAlignment="1" applyProtection="1">
      <alignment horizontal="right" vertical="center" indent="1"/>
    </xf>
    <xf numFmtId="0" fontId="1" fillId="0" borderId="0" xfId="0" applyFont="1" applyFill="1" applyBorder="1" applyAlignment="1" applyProtection="1">
      <alignment horizontal="left"/>
    </xf>
    <xf numFmtId="0" fontId="1" fillId="0" borderId="0" xfId="0" applyFont="1" applyFill="1" applyBorder="1" applyProtection="1"/>
    <xf numFmtId="3" fontId="1" fillId="7" borderId="64" xfId="0" applyNumberFormat="1" applyFont="1" applyFill="1" applyBorder="1" applyAlignment="1" applyProtection="1">
      <alignment horizontal="center" wrapText="1"/>
      <protection locked="0"/>
    </xf>
    <xf numFmtId="169" fontId="1" fillId="7" borderId="59" xfId="0" applyNumberFormat="1" applyFont="1" applyFill="1" applyBorder="1" applyAlignment="1" applyProtection="1">
      <alignment horizontal="right" wrapText="1"/>
      <protection locked="0"/>
    </xf>
    <xf numFmtId="169" fontId="1" fillId="7" borderId="49" xfId="0" applyNumberFormat="1" applyFont="1" applyFill="1" applyBorder="1" applyAlignment="1" applyProtection="1">
      <alignment horizontal="right" wrapText="1"/>
      <protection locked="0"/>
    </xf>
    <xf numFmtId="3" fontId="1" fillId="7" borderId="49" xfId="0" applyNumberFormat="1" applyFont="1" applyFill="1" applyBorder="1" applyAlignment="1" applyProtection="1">
      <alignment horizontal="right" wrapText="1"/>
      <protection locked="0"/>
    </xf>
    <xf numFmtId="9" fontId="1" fillId="7" borderId="49" xfId="0" applyNumberFormat="1" applyFont="1" applyFill="1" applyBorder="1" applyAlignment="1" applyProtection="1">
      <alignment wrapText="1"/>
      <protection locked="0"/>
    </xf>
    <xf numFmtId="169" fontId="1" fillId="7" borderId="57" xfId="0" applyNumberFormat="1" applyFont="1" applyFill="1" applyBorder="1" applyAlignment="1" applyProtection="1">
      <alignment horizontal="right" wrapText="1"/>
      <protection locked="0"/>
    </xf>
    <xf numFmtId="3" fontId="1" fillId="0" borderId="0" xfId="0" applyNumberFormat="1" applyFont="1" applyFill="1" applyBorder="1" applyAlignment="1" applyProtection="1">
      <alignment horizontal="right"/>
    </xf>
    <xf numFmtId="0" fontId="1" fillId="0" borderId="0" xfId="0" applyFont="1" applyFill="1" applyBorder="1" applyAlignment="1" applyProtection="1">
      <alignment horizontal="center"/>
    </xf>
    <xf numFmtId="3" fontId="1" fillId="0" borderId="0" xfId="0" applyNumberFormat="1" applyFont="1" applyFill="1" applyBorder="1" applyProtection="1"/>
    <xf numFmtId="10" fontId="1" fillId="7" borderId="12" xfId="0" applyNumberFormat="1" applyFont="1" applyFill="1" applyBorder="1" applyProtection="1">
      <protection locked="0"/>
    </xf>
    <xf numFmtId="3" fontId="1" fillId="2" borderId="12" xfId="0" applyNumberFormat="1" applyFont="1" applyFill="1" applyBorder="1" applyAlignment="1" applyProtection="1">
      <alignment horizontal="right" vertical="center"/>
    </xf>
    <xf numFmtId="0" fontId="1" fillId="7" borderId="46" xfId="0" applyFont="1" applyFill="1" applyBorder="1" applyAlignment="1" applyProtection="1">
      <alignment horizontal="right"/>
      <protection locked="0"/>
    </xf>
    <xf numFmtId="9" fontId="1" fillId="7" borderId="4" xfId="0" applyNumberFormat="1" applyFont="1" applyFill="1" applyBorder="1" applyAlignment="1" applyProtection="1">
      <alignment horizontal="right"/>
      <protection locked="0"/>
    </xf>
    <xf numFmtId="3" fontId="1" fillId="2" borderId="4" xfId="0" applyNumberFormat="1" applyFont="1" applyFill="1" applyBorder="1" applyAlignment="1" applyProtection="1">
      <alignment horizontal="right" vertical="center"/>
    </xf>
    <xf numFmtId="9" fontId="1" fillId="7" borderId="6" xfId="0" applyNumberFormat="1" applyFont="1" applyFill="1" applyBorder="1" applyAlignment="1" applyProtection="1">
      <alignment horizontal="right"/>
      <protection locked="0"/>
    </xf>
    <xf numFmtId="0" fontId="1" fillId="0" borderId="0" xfId="0" applyFont="1" applyFill="1" applyBorder="1" applyAlignment="1" applyProtection="1">
      <alignment horizontal="right"/>
    </xf>
    <xf numFmtId="3" fontId="1" fillId="0" borderId="0" xfId="0" applyNumberFormat="1" applyFont="1" applyFill="1" applyBorder="1" applyAlignment="1" applyProtection="1">
      <alignment horizontal="center" vertical="center" wrapText="1"/>
    </xf>
    <xf numFmtId="0" fontId="1" fillId="2" borderId="57" xfId="0" applyFont="1" applyFill="1" applyBorder="1" applyAlignment="1" applyProtection="1">
      <alignment horizontal="right"/>
    </xf>
    <xf numFmtId="164" fontId="1" fillId="7" borderId="41" xfId="0" applyNumberFormat="1" applyFont="1" applyFill="1" applyBorder="1" applyAlignment="1" applyProtection="1">
      <alignment vertical="center"/>
      <protection locked="0"/>
    </xf>
    <xf numFmtId="164" fontId="1" fillId="7" borderId="57" xfId="0" applyNumberFormat="1" applyFont="1" applyFill="1" applyBorder="1" applyAlignment="1" applyProtection="1">
      <alignment vertical="center"/>
      <protection locked="0"/>
    </xf>
    <xf numFmtId="0" fontId="1" fillId="2" borderId="49" xfId="0" applyFont="1" applyFill="1" applyBorder="1" applyAlignment="1" applyProtection="1">
      <alignment horizontal="right"/>
    </xf>
    <xf numFmtId="0" fontId="1" fillId="0" borderId="0" xfId="0" applyFont="1" applyFill="1" applyBorder="1"/>
    <xf numFmtId="0" fontId="1" fillId="5" borderId="46" xfId="0" applyNumberFormat="1" applyFont="1" applyFill="1" applyBorder="1" applyAlignment="1">
      <alignment horizontal="centerContinuous" vertical="center"/>
    </xf>
    <xf numFmtId="0" fontId="1" fillId="5" borderId="44" xfId="0" applyNumberFormat="1" applyFont="1" applyFill="1" applyBorder="1" applyAlignment="1">
      <alignment horizontal="centerContinuous" vertical="center"/>
    </xf>
    <xf numFmtId="0" fontId="1" fillId="5" borderId="45" xfId="0" applyNumberFormat="1" applyFont="1" applyFill="1" applyBorder="1" applyAlignment="1">
      <alignment horizontal="centerContinuous" vertical="center"/>
    </xf>
    <xf numFmtId="0" fontId="1" fillId="0" borderId="0" xfId="3" applyFont="1" applyProtection="1"/>
    <xf numFmtId="0" fontId="1" fillId="40" borderId="0" xfId="0" applyFont="1" applyFill="1" applyBorder="1"/>
    <xf numFmtId="0" fontId="1" fillId="5" borderId="46" xfId="0" applyFont="1" applyFill="1" applyBorder="1" applyAlignment="1"/>
    <xf numFmtId="0" fontId="1" fillId="5" borderId="44" xfId="0" applyFont="1" applyFill="1" applyBorder="1" applyAlignment="1"/>
    <xf numFmtId="0" fontId="1" fillId="5" borderId="45" xfId="0" applyFont="1" applyFill="1" applyBorder="1" applyAlignment="1"/>
    <xf numFmtId="170" fontId="1" fillId="5" borderId="1" xfId="0" applyNumberFormat="1" applyFont="1" applyFill="1" applyBorder="1" applyAlignment="1">
      <alignment horizontal="center" vertical="center"/>
    </xf>
    <xf numFmtId="170" fontId="1" fillId="5" borderId="44" xfId="0" applyNumberFormat="1" applyFont="1" applyFill="1" applyBorder="1" applyAlignment="1">
      <alignment horizontal="center" vertical="center"/>
    </xf>
    <xf numFmtId="0" fontId="1" fillId="5" borderId="58" xfId="0" applyFont="1" applyFill="1" applyBorder="1" applyAlignment="1"/>
    <xf numFmtId="0" fontId="1" fillId="5" borderId="59" xfId="0" applyFont="1" applyFill="1" applyBorder="1" applyAlignment="1"/>
    <xf numFmtId="170" fontId="1" fillId="5" borderId="58" xfId="0" applyNumberFormat="1" applyFont="1" applyFill="1" applyBorder="1" applyAlignment="1">
      <alignment horizontal="center" vertical="center"/>
    </xf>
    <xf numFmtId="3" fontId="1" fillId="5" borderId="45" xfId="0" applyNumberFormat="1" applyFont="1" applyFill="1" applyBorder="1" applyAlignment="1">
      <alignment horizontal="right" vertical="center"/>
    </xf>
    <xf numFmtId="3" fontId="1" fillId="5" borderId="44" xfId="0" applyNumberFormat="1" applyFont="1" applyFill="1" applyBorder="1" applyAlignment="1">
      <alignment horizontal="right" vertical="center"/>
    </xf>
    <xf numFmtId="0" fontId="1" fillId="0" borderId="0" xfId="0" applyFont="1" applyFill="1" applyBorder="1" applyAlignment="1">
      <alignment vertical="center"/>
    </xf>
    <xf numFmtId="3" fontId="1" fillId="5" borderId="44" xfId="0" applyNumberFormat="1" applyFont="1" applyFill="1" applyBorder="1" applyAlignment="1">
      <alignment vertical="center"/>
    </xf>
    <xf numFmtId="165" fontId="1" fillId="5" borderId="44" xfId="0" applyNumberFormat="1" applyFont="1" applyFill="1" applyBorder="1" applyAlignment="1">
      <alignment horizontal="right" vertical="center"/>
    </xf>
    <xf numFmtId="164" fontId="1" fillId="5" borderId="44" xfId="0" applyNumberFormat="1" applyFont="1" applyFill="1" applyBorder="1" applyAlignment="1">
      <alignment horizontal="right" vertical="center"/>
    </xf>
    <xf numFmtId="165" fontId="1" fillId="5" borderId="58" xfId="0" applyNumberFormat="1" applyFont="1" applyFill="1" applyBorder="1" applyAlignment="1">
      <alignment horizontal="right" vertical="center"/>
    </xf>
    <xf numFmtId="0" fontId="1" fillId="0" borderId="0" xfId="0" applyFont="1" applyFill="1" applyBorder="1" applyAlignment="1">
      <alignment vertical="top" wrapText="1"/>
    </xf>
    <xf numFmtId="0" fontId="1" fillId="0" borderId="0" xfId="0" applyFont="1" applyAlignment="1">
      <alignment vertical="top" wrapText="1"/>
    </xf>
    <xf numFmtId="0" fontId="1" fillId="0" borderId="0" xfId="0" applyFont="1" applyFill="1" applyBorder="1" applyAlignment="1"/>
    <xf numFmtId="0" fontId="1" fillId="5" borderId="7" xfId="0" applyFont="1" applyFill="1" applyBorder="1" applyAlignment="1"/>
    <xf numFmtId="0" fontId="1" fillId="5" borderId="11" xfId="0" applyFont="1" applyFill="1" applyBorder="1" applyAlignment="1" applyProtection="1">
      <alignment vertical="center" wrapText="1"/>
    </xf>
    <xf numFmtId="3" fontId="1" fillId="5" borderId="12" xfId="0" applyNumberFormat="1" applyFont="1" applyFill="1" applyBorder="1" applyAlignment="1" applyProtection="1">
      <alignment horizontal="center" vertical="center"/>
    </xf>
    <xf numFmtId="0" fontId="1" fillId="5" borderId="42" xfId="0" applyFont="1" applyFill="1" applyBorder="1" applyAlignment="1"/>
    <xf numFmtId="0" fontId="1" fillId="5" borderId="1" xfId="0" applyFont="1" applyFill="1" applyBorder="1" applyAlignment="1" applyProtection="1">
      <alignment vertical="center" wrapText="1"/>
    </xf>
    <xf numFmtId="3" fontId="1" fillId="5" borderId="4" xfId="0" applyNumberFormat="1" applyFont="1" applyFill="1" applyBorder="1" applyAlignment="1" applyProtection="1">
      <alignment horizontal="center" vertical="center"/>
    </xf>
    <xf numFmtId="0" fontId="1" fillId="5" borderId="43" xfId="0" applyFont="1" applyFill="1" applyBorder="1" applyAlignment="1"/>
    <xf numFmtId="0" fontId="1" fillId="5" borderId="14" xfId="0" applyFont="1" applyFill="1" applyBorder="1" applyAlignment="1" applyProtection="1">
      <alignment vertical="center" wrapText="1"/>
    </xf>
    <xf numFmtId="3" fontId="1" fillId="5" borderId="6" xfId="0" applyNumberFormat="1" applyFont="1" applyFill="1" applyBorder="1" applyAlignment="1" applyProtection="1">
      <alignment horizontal="center" vertical="center"/>
    </xf>
    <xf numFmtId="0" fontId="1" fillId="5" borderId="77" xfId="0" applyFont="1" applyFill="1" applyBorder="1" applyAlignment="1"/>
    <xf numFmtId="0" fontId="1" fillId="5" borderId="62" xfId="0" applyFont="1" applyFill="1" applyBorder="1" applyAlignment="1" applyProtection="1">
      <alignment vertical="center" wrapText="1"/>
    </xf>
    <xf numFmtId="3" fontId="1" fillId="5" borderId="76" xfId="0" applyNumberFormat="1" applyFont="1" applyFill="1" applyBorder="1" applyAlignment="1" applyProtection="1">
      <alignment horizontal="center" vertical="center"/>
    </xf>
    <xf numFmtId="0" fontId="1" fillId="5" borderId="2" xfId="0" applyFont="1" applyFill="1" applyBorder="1" applyAlignment="1" applyProtection="1">
      <alignment vertical="center" wrapText="1"/>
    </xf>
    <xf numFmtId="3" fontId="1" fillId="5" borderId="4" xfId="6" applyNumberFormat="1" applyFont="1" applyFill="1" applyBorder="1" applyAlignment="1" applyProtection="1">
      <alignment horizontal="center" vertical="center"/>
    </xf>
    <xf numFmtId="164" fontId="1" fillId="5" borderId="13" xfId="6" applyNumberFormat="1" applyFont="1" applyFill="1" applyBorder="1" applyAlignment="1" applyProtection="1">
      <alignment horizontal="center" vertical="center"/>
    </xf>
    <xf numFmtId="0" fontId="1" fillId="0" borderId="0" xfId="6" applyFont="1" applyProtection="1"/>
    <xf numFmtId="3" fontId="1" fillId="5" borderId="53" xfId="0" applyNumberFormat="1" applyFont="1" applyFill="1" applyBorder="1" applyAlignment="1" applyProtection="1">
      <alignment horizontal="center" vertical="center"/>
    </xf>
    <xf numFmtId="3" fontId="1" fillId="5" borderId="4" xfId="4" applyNumberFormat="1" applyFont="1" applyFill="1" applyBorder="1" applyAlignment="1" applyProtection="1">
      <alignment horizontal="center" vertical="center"/>
    </xf>
    <xf numFmtId="164" fontId="1" fillId="5" borderId="6" xfId="6" applyNumberFormat="1" applyFont="1" applyFill="1" applyBorder="1" applyAlignment="1" applyProtection="1">
      <alignment horizontal="center" vertical="center"/>
    </xf>
    <xf numFmtId="0" fontId="1" fillId="0" borderId="35" xfId="6" applyFont="1" applyBorder="1" applyProtection="1"/>
    <xf numFmtId="0" fontId="1" fillId="0" borderId="0" xfId="6" applyFont="1" applyBorder="1" applyProtection="1"/>
    <xf numFmtId="0" fontId="1" fillId="0" borderId="38" xfId="6" applyFont="1" applyBorder="1" applyProtection="1"/>
    <xf numFmtId="0" fontId="1" fillId="0" borderId="39" xfId="6" applyFont="1" applyBorder="1" applyProtection="1"/>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40" borderId="77" xfId="0" applyFont="1" applyFill="1" applyBorder="1" applyAlignment="1">
      <alignment horizontal="left" vertical="center"/>
    </xf>
    <xf numFmtId="0" fontId="1" fillId="40" borderId="61" xfId="0" applyFont="1" applyFill="1" applyBorder="1" applyAlignment="1">
      <alignment horizontal="centerContinuous" vertical="center" wrapText="1"/>
    </xf>
    <xf numFmtId="0" fontId="1" fillId="40" borderId="45" xfId="0" applyFont="1" applyFill="1" applyBorder="1" applyAlignment="1">
      <alignment horizontal="centerContinuous" vertical="center" wrapText="1"/>
    </xf>
    <xf numFmtId="0" fontId="1" fillId="40" borderId="42" xfId="0" applyFont="1" applyFill="1" applyBorder="1" applyAlignment="1">
      <alignment horizontal="left" vertical="center"/>
    </xf>
    <xf numFmtId="0" fontId="1" fillId="40" borderId="62" xfId="0" applyFont="1" applyFill="1" applyBorder="1" applyAlignment="1">
      <alignment horizontal="centerContinuous" vertical="center" wrapText="1"/>
    </xf>
    <xf numFmtId="0" fontId="1" fillId="40" borderId="2" xfId="0" applyFont="1" applyFill="1" applyBorder="1" applyAlignment="1">
      <alignment horizontal="centerContinuous" vertical="center" wrapText="1"/>
    </xf>
    <xf numFmtId="0" fontId="1" fillId="40" borderId="63" xfId="0" applyFont="1" applyFill="1" applyBorder="1" applyAlignment="1">
      <alignment horizontal="left" vertical="center"/>
    </xf>
    <xf numFmtId="0" fontId="1" fillId="40" borderId="59" xfId="0" applyFont="1" applyFill="1" applyBorder="1" applyAlignment="1">
      <alignment horizontal="centerContinuous" vertical="center" wrapText="1"/>
    </xf>
    <xf numFmtId="0" fontId="1" fillId="40" borderId="49" xfId="0" applyFont="1" applyFill="1" applyBorder="1" applyAlignment="1">
      <alignment horizontal="centerContinuous" vertical="center" wrapText="1"/>
    </xf>
    <xf numFmtId="165" fontId="1" fillId="40" borderId="22" xfId="130" applyNumberFormat="1" applyFont="1" applyFill="1" applyBorder="1" applyAlignment="1">
      <alignment horizontal="center" vertical="center"/>
    </xf>
    <xf numFmtId="165" fontId="1" fillId="40" borderId="44" xfId="130" applyNumberFormat="1" applyFont="1" applyFill="1" applyBorder="1" applyAlignment="1">
      <alignment horizontal="center" vertical="center"/>
    </xf>
    <xf numFmtId="165" fontId="1" fillId="40" borderId="58" xfId="130" applyNumberFormat="1" applyFont="1" applyFill="1" applyBorder="1" applyAlignment="1">
      <alignment horizontal="center" vertical="center"/>
    </xf>
    <xf numFmtId="172" fontId="1" fillId="40" borderId="68" xfId="3" applyNumberFormat="1" applyFont="1" applyFill="1" applyBorder="1" applyAlignment="1">
      <alignment horizontal="center" vertical="center"/>
    </xf>
    <xf numFmtId="8" fontId="1" fillId="40" borderId="68" xfId="3" applyNumberFormat="1" applyFont="1" applyFill="1" applyBorder="1" applyAlignment="1">
      <alignment horizontal="center" vertical="center"/>
    </xf>
  </cellXfs>
  <cellStyles count="131">
    <cellStyle name="20% - Accent1" xfId="24" builtinId="30" customBuiltin="1"/>
    <cellStyle name="20% - Accent1 2" xfId="58" xr:uid="{00000000-0005-0000-0000-000001000000}"/>
    <cellStyle name="20% - Accent1 2 2" xfId="95" xr:uid="{00000000-0005-0000-0000-000002000000}"/>
    <cellStyle name="20% - Accent1 3" xfId="80" xr:uid="{00000000-0005-0000-0000-000003000000}"/>
    <cellStyle name="20% - Accent2" xfId="28" builtinId="34" customBuiltin="1"/>
    <cellStyle name="20% - Accent2 2" xfId="60" xr:uid="{00000000-0005-0000-0000-000005000000}"/>
    <cellStyle name="20% - Accent2 2 2" xfId="97" xr:uid="{00000000-0005-0000-0000-000006000000}"/>
    <cellStyle name="20% - Accent2 3" xfId="82" xr:uid="{00000000-0005-0000-0000-000007000000}"/>
    <cellStyle name="20% - Accent3" xfId="32" builtinId="38" customBuiltin="1"/>
    <cellStyle name="20% - Accent3 2" xfId="62" xr:uid="{00000000-0005-0000-0000-000009000000}"/>
    <cellStyle name="20% - Accent3 2 2" xfId="99" xr:uid="{00000000-0005-0000-0000-00000A000000}"/>
    <cellStyle name="20% - Accent3 3" xfId="84" xr:uid="{00000000-0005-0000-0000-00000B000000}"/>
    <cellStyle name="20% - Accent4" xfId="36" builtinId="42" customBuiltin="1"/>
    <cellStyle name="20% - Accent4 2" xfId="64" xr:uid="{00000000-0005-0000-0000-00000D000000}"/>
    <cellStyle name="20% - Accent4 2 2" xfId="101" xr:uid="{00000000-0005-0000-0000-00000E000000}"/>
    <cellStyle name="20% - Accent4 3" xfId="86" xr:uid="{00000000-0005-0000-0000-00000F000000}"/>
    <cellStyle name="20% - Accent5" xfId="40" builtinId="46" customBuiltin="1"/>
    <cellStyle name="20% - Accent5 2" xfId="66" xr:uid="{00000000-0005-0000-0000-000011000000}"/>
    <cellStyle name="20% - Accent5 2 2" xfId="103" xr:uid="{00000000-0005-0000-0000-000012000000}"/>
    <cellStyle name="20% - Accent5 3" xfId="88" xr:uid="{00000000-0005-0000-0000-000013000000}"/>
    <cellStyle name="20% - Accent6" xfId="44" builtinId="50" customBuiltin="1"/>
    <cellStyle name="20% - Accent6 2" xfId="68" xr:uid="{00000000-0005-0000-0000-000015000000}"/>
    <cellStyle name="20% - Accent6 2 2" xfId="105" xr:uid="{00000000-0005-0000-0000-000016000000}"/>
    <cellStyle name="20% - Accent6 3" xfId="90" xr:uid="{00000000-0005-0000-0000-000017000000}"/>
    <cellStyle name="40% - Accent1" xfId="25" builtinId="31" customBuiltin="1"/>
    <cellStyle name="40% - Accent1 2" xfId="59" xr:uid="{00000000-0005-0000-0000-000019000000}"/>
    <cellStyle name="40% - Accent1 2 2" xfId="96" xr:uid="{00000000-0005-0000-0000-00001A000000}"/>
    <cellStyle name="40% - Accent1 3" xfId="81" xr:uid="{00000000-0005-0000-0000-00001B000000}"/>
    <cellStyle name="40% - Accent2" xfId="29" builtinId="35" customBuiltin="1"/>
    <cellStyle name="40% - Accent2 2" xfId="61" xr:uid="{00000000-0005-0000-0000-00001D000000}"/>
    <cellStyle name="40% - Accent2 2 2" xfId="98" xr:uid="{00000000-0005-0000-0000-00001E000000}"/>
    <cellStyle name="40% - Accent2 3" xfId="83" xr:uid="{00000000-0005-0000-0000-00001F000000}"/>
    <cellStyle name="40% - Accent3" xfId="33" builtinId="39" customBuiltin="1"/>
    <cellStyle name="40% - Accent3 2" xfId="63" xr:uid="{00000000-0005-0000-0000-000021000000}"/>
    <cellStyle name="40% - Accent3 2 2" xfId="100" xr:uid="{00000000-0005-0000-0000-000022000000}"/>
    <cellStyle name="40% - Accent3 3" xfId="85" xr:uid="{00000000-0005-0000-0000-000023000000}"/>
    <cellStyle name="40% - Accent4" xfId="37" builtinId="43" customBuiltin="1"/>
    <cellStyle name="40% - Accent4 2" xfId="65" xr:uid="{00000000-0005-0000-0000-000025000000}"/>
    <cellStyle name="40% - Accent4 2 2" xfId="102" xr:uid="{00000000-0005-0000-0000-000026000000}"/>
    <cellStyle name="40% - Accent4 3" xfId="87" xr:uid="{00000000-0005-0000-0000-000027000000}"/>
    <cellStyle name="40% - Accent5" xfId="41" builtinId="47" customBuiltin="1"/>
    <cellStyle name="40% - Accent5 2" xfId="67" xr:uid="{00000000-0005-0000-0000-000029000000}"/>
    <cellStyle name="40% - Accent5 2 2" xfId="104" xr:uid="{00000000-0005-0000-0000-00002A000000}"/>
    <cellStyle name="40% - Accent5 3" xfId="89" xr:uid="{00000000-0005-0000-0000-00002B000000}"/>
    <cellStyle name="40% - Accent6" xfId="45" builtinId="51" customBuiltin="1"/>
    <cellStyle name="40% - Accent6 2" xfId="69" xr:uid="{00000000-0005-0000-0000-00002D000000}"/>
    <cellStyle name="40% - Accent6 2 2" xfId="106" xr:uid="{00000000-0005-0000-0000-00002E000000}"/>
    <cellStyle name="40% - Accent6 3" xfId="91" xr:uid="{00000000-0005-0000-0000-00002F000000}"/>
    <cellStyle name="60% - Accent1" xfId="26" builtinId="32" customBuiltin="1"/>
    <cellStyle name="60% - Accent2" xfId="30" builtinId="36" customBuiltin="1"/>
    <cellStyle name="60% - Accent3" xfId="34" builtinId="40" customBuiltin="1"/>
    <cellStyle name="60% - Accent4" xfId="38" builtinId="44" customBuiltin="1"/>
    <cellStyle name="60% - Accent5" xfId="42" builtinId="48" customBuiltin="1"/>
    <cellStyle name="60% - Accent6" xfId="46" builtinId="52" customBuiltin="1"/>
    <cellStyle name="Accent1" xfId="23" builtinId="29" customBuiltin="1"/>
    <cellStyle name="Accent2" xfId="27" builtinId="33" customBuiltin="1"/>
    <cellStyle name="Accent3" xfId="31" builtinId="37" customBuiltin="1"/>
    <cellStyle name="Accent4" xfId="35" builtinId="41" customBuiltin="1"/>
    <cellStyle name="Accent5" xfId="39" builtinId="45" customBuiltin="1"/>
    <cellStyle name="Accent6" xfId="43" builtinId="49" customBuiltin="1"/>
    <cellStyle name="Bad" xfId="12" builtinId="27" customBuiltin="1"/>
    <cellStyle name="Calculation" xfId="16" builtinId="22" customBuiltin="1"/>
    <cellStyle name="Check Cell" xfId="18" builtinId="23" customBuiltin="1"/>
    <cellStyle name="Comma" xfId="2" builtinId="3"/>
    <cellStyle name="Comma 2" xfId="74" xr:uid="{00000000-0005-0000-0000-000040000000}"/>
    <cellStyle name="Comma 2 2" xfId="111" xr:uid="{00000000-0005-0000-0000-000041000000}"/>
    <cellStyle name="Comma 3" xfId="115" xr:uid="{00000000-0005-0000-0000-000042000000}"/>
    <cellStyle name="Comma 4" xfId="107" xr:uid="{00000000-0005-0000-0000-000043000000}"/>
    <cellStyle name="Comma 5" xfId="70" xr:uid="{00000000-0005-0000-0000-000044000000}"/>
    <cellStyle name="Currency" xfId="4" builtinId="4"/>
    <cellStyle name="Currency 2" xfId="52" xr:uid="{00000000-0005-0000-0000-000046000000}"/>
    <cellStyle name="Currency 3" xfId="126" xr:uid="{00000000-0005-0000-0000-000047000000}"/>
    <cellStyle name="Currency 4" xfId="127" xr:uid="{00000000-0005-0000-0000-000048000000}"/>
    <cellStyle name="Explanatory Text" xfId="21"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1" builtinId="8"/>
    <cellStyle name="Hyperlink 2" xfId="55" xr:uid="{00000000-0005-0000-0000-000050000000}"/>
    <cellStyle name="Hyperlink 3" xfId="121" xr:uid="{00000000-0005-0000-0000-000051000000}"/>
    <cellStyle name="Hyperlink 4" xfId="77" xr:uid="{00000000-0005-0000-0000-000052000000}"/>
    <cellStyle name="Input" xfId="14" builtinId="20" customBuiltin="1"/>
    <cellStyle name="Linked Cell" xfId="17" builtinId="24" customBuiltin="1"/>
    <cellStyle name="Neutral" xfId="13" builtinId="28" customBuiltin="1"/>
    <cellStyle name="Normal" xfId="0" builtinId="0"/>
    <cellStyle name="Normal 10" xfId="78" xr:uid="{00000000-0005-0000-0000-000057000000}"/>
    <cellStyle name="Normal 11" xfId="5" xr:uid="{00000000-0005-0000-0000-000058000000}"/>
    <cellStyle name="Normal 11 2" xfId="118" xr:uid="{00000000-0005-0000-0000-000059000000}"/>
    <cellStyle name="Normal 11 3" xfId="125" xr:uid="{00000000-0005-0000-0000-00005A000000}"/>
    <cellStyle name="Normal 11 4" xfId="116" xr:uid="{00000000-0005-0000-0000-00005B000000}"/>
    <cellStyle name="Normal 12" xfId="120" xr:uid="{00000000-0005-0000-0000-00005C000000}"/>
    <cellStyle name="Normal 13" xfId="3" xr:uid="{00000000-0005-0000-0000-00005D000000}"/>
    <cellStyle name="Normal 13 2" xfId="130" xr:uid="{00000000-0005-0000-0000-00005E000000}"/>
    <cellStyle name="Normal 14" xfId="6" xr:uid="{00000000-0005-0000-0000-00005F000000}"/>
    <cellStyle name="Normal 15" xfId="124" xr:uid="{00000000-0005-0000-0000-000060000000}"/>
    <cellStyle name="Normal 16" xfId="128" xr:uid="{00000000-0005-0000-0000-000061000000}"/>
    <cellStyle name="Normal 17" xfId="129" xr:uid="{00000000-0005-0000-0000-000062000000}"/>
    <cellStyle name="Normal 2" xfId="50" xr:uid="{00000000-0005-0000-0000-000063000000}"/>
    <cellStyle name="Normal 2 2" xfId="53" xr:uid="{00000000-0005-0000-0000-000064000000}"/>
    <cellStyle name="Normal 2_RTCI_Update_Dec_2011_Complete_Inventory_v3" xfId="54" xr:uid="{00000000-0005-0000-0000-000065000000}"/>
    <cellStyle name="Normal 3" xfId="49" xr:uid="{00000000-0005-0000-0000-000066000000}"/>
    <cellStyle name="Normal 3 2" xfId="114" xr:uid="{00000000-0005-0000-0000-000067000000}"/>
    <cellStyle name="Normal 3 3" xfId="92" xr:uid="{00000000-0005-0000-0000-000068000000}"/>
    <cellStyle name="Normal 3 4" xfId="122" xr:uid="{00000000-0005-0000-0000-000069000000}"/>
    <cellStyle name="Normal 4" xfId="56" xr:uid="{00000000-0005-0000-0000-00006A000000}"/>
    <cellStyle name="Normal 4 2" xfId="93" xr:uid="{00000000-0005-0000-0000-00006B000000}"/>
    <cellStyle name="Normal 5" xfId="71" xr:uid="{00000000-0005-0000-0000-00006C000000}"/>
    <cellStyle name="Normal 5 2" xfId="108" xr:uid="{00000000-0005-0000-0000-00006D000000}"/>
    <cellStyle name="Normal 6" xfId="72" xr:uid="{00000000-0005-0000-0000-00006E000000}"/>
    <cellStyle name="Normal 6 2" xfId="109" xr:uid="{00000000-0005-0000-0000-00006F000000}"/>
    <cellStyle name="Normal 7" xfId="73" xr:uid="{00000000-0005-0000-0000-000070000000}"/>
    <cellStyle name="Normal 7 2" xfId="117" xr:uid="{00000000-0005-0000-0000-000071000000}"/>
    <cellStyle name="Normal 7 3" xfId="110" xr:uid="{00000000-0005-0000-0000-000072000000}"/>
    <cellStyle name="Normal 8" xfId="75" xr:uid="{00000000-0005-0000-0000-000073000000}"/>
    <cellStyle name="Normal 8 2" xfId="119" xr:uid="{00000000-0005-0000-0000-000074000000}"/>
    <cellStyle name="Normal 8 3" xfId="112" xr:uid="{00000000-0005-0000-0000-000075000000}"/>
    <cellStyle name="Normal 9" xfId="76" xr:uid="{00000000-0005-0000-0000-000076000000}"/>
    <cellStyle name="Normal 9 2" xfId="113" xr:uid="{00000000-0005-0000-0000-000077000000}"/>
    <cellStyle name="Normal 9 3" xfId="123" xr:uid="{00000000-0005-0000-0000-000078000000}"/>
    <cellStyle name="Note" xfId="20" builtinId="10" customBuiltin="1"/>
    <cellStyle name="Note 2" xfId="57" xr:uid="{00000000-0005-0000-0000-00007A000000}"/>
    <cellStyle name="Note 2 2" xfId="94" xr:uid="{00000000-0005-0000-0000-00007B000000}"/>
    <cellStyle name="Note 3" xfId="79" xr:uid="{00000000-0005-0000-0000-00007C000000}"/>
    <cellStyle name="OBI_ColHeader" xfId="48" xr:uid="{00000000-0005-0000-0000-00007D000000}"/>
    <cellStyle name="Output" xfId="15" builtinId="21" customBuiltin="1"/>
    <cellStyle name="Percent 2" xfId="51" xr:uid="{00000000-0005-0000-0000-00007F000000}"/>
    <cellStyle name="Title 2" xfId="47" xr:uid="{00000000-0005-0000-0000-000080000000}"/>
    <cellStyle name="Total" xfId="22" builtinId="25" customBuiltin="1"/>
    <cellStyle name="Warning Text" xfId="19" builtinId="11" customBuiltin="1"/>
  </cellStyles>
  <dxfs count="170">
    <dxf>
      <font>
        <b val="0"/>
        <i val="0"/>
        <strike val="0"/>
        <condense val="0"/>
        <extend val="0"/>
        <outline val="0"/>
        <shadow val="0"/>
        <u val="none"/>
        <vertAlign val="baseline"/>
        <sz val="11"/>
        <color auto="1"/>
        <name val="Avenir LT Std 55 Roman"/>
        <scheme val="none"/>
      </font>
      <fill>
        <patternFill patternType="solid">
          <fgColor indexed="64"/>
          <bgColor theme="0"/>
        </patternFill>
      </fill>
      <border diagonalUp="0" diagonalDown="0">
        <left/>
        <right/>
        <top style="thin">
          <color indexed="64"/>
        </top>
        <bottom style="thin">
          <color indexed="64"/>
        </bottom>
        <vertical/>
        <horizontal style="thin">
          <color indexed="64"/>
        </horizontal>
      </border>
    </dxf>
    <dxf>
      <border outline="0">
        <bottom style="double">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Avenir LT Std 55 Roman"/>
        <scheme val="none"/>
      </font>
      <fill>
        <patternFill patternType="solid">
          <fgColor indexed="64"/>
          <bgColor theme="0"/>
        </patternFill>
      </fill>
    </dxf>
    <dxf>
      <font>
        <b/>
        <i val="0"/>
        <strike val="0"/>
        <condense val="0"/>
        <extend val="0"/>
        <outline val="0"/>
        <shadow val="0"/>
        <u val="none"/>
        <vertAlign val="baseline"/>
        <sz val="11"/>
        <color auto="1"/>
        <name val="Avenir LT Std 55 Roman"/>
        <scheme val="none"/>
      </font>
      <fill>
        <patternFill patternType="solid">
          <fgColor indexed="64"/>
          <bgColor theme="0"/>
        </patternFill>
      </fill>
    </dxf>
    <dxf>
      <font>
        <b val="0"/>
        <i val="0"/>
        <strike val="0"/>
        <condense val="0"/>
        <extend val="0"/>
        <outline val="0"/>
        <shadow val="0"/>
        <u val="none"/>
        <vertAlign val="baseline"/>
        <sz val="12"/>
        <color auto="1"/>
        <name val="Avenir LT Std 55 Roman"/>
        <scheme val="none"/>
      </font>
      <numFmt numFmtId="167" formatCode="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bottom/>
        <vertical style="thin">
          <color indexed="64"/>
        </vertical>
        <horizontal/>
      </border>
    </dxf>
    <dxf>
      <fill>
        <patternFill patternType="solid">
          <fgColor indexed="64"/>
          <bgColor theme="0"/>
        </patternFill>
      </fill>
      <border diagonalUp="0" diagonalDown="0">
        <left/>
        <right style="thin">
          <color indexed="64"/>
        </right>
        <top/>
        <bottom/>
        <vertical style="thin">
          <color indexed="64"/>
        </vertical>
        <horizontal/>
      </border>
    </dxf>
    <dxf>
      <border outline="0">
        <top style="thin">
          <color indexed="64"/>
        </top>
      </border>
    </dxf>
    <dxf>
      <border outline="0">
        <bottom style="thin">
          <color indexed="64"/>
        </bottom>
      </border>
    </dxf>
    <dxf>
      <border outline="0">
        <left style="medium">
          <color indexed="64"/>
        </left>
        <right style="medium">
          <color indexed="64"/>
        </right>
        <top style="thin">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12"/>
        <color auto="1"/>
        <name val="Avenir LT Std 55 Roman"/>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fgColor indexed="64"/>
          <bgColor theme="0"/>
        </patternFill>
      </fill>
    </dxf>
    <dxf>
      <font>
        <b val="0"/>
        <i val="0"/>
        <strike val="0"/>
        <condense val="0"/>
        <extend val="0"/>
        <outline val="0"/>
        <shadow val="0"/>
        <u val="none"/>
        <vertAlign val="baseline"/>
        <sz val="12"/>
        <color auto="1"/>
        <name val="Avenir LT Std 55 Roman"/>
        <scheme val="none"/>
      </font>
      <fill>
        <patternFill>
          <fgColor indexed="64"/>
          <bgColor theme="0"/>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fgColor indexed="64"/>
          <bgColor theme="0"/>
        </patternFill>
      </fill>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0" indent="0" justifyLastLine="0" shrinkToFit="0" readingOrder="0"/>
    </dxf>
    <dxf>
      <border outline="0">
        <bottom style="medium">
          <color indexed="64"/>
        </bottom>
      </border>
    </dxf>
    <dxf>
      <font>
        <b val="0"/>
        <i val="0"/>
        <strike val="0"/>
        <condense val="0"/>
        <extend val="0"/>
        <outline val="0"/>
        <shadow val="0"/>
        <u val="none"/>
        <vertAlign val="baseline"/>
        <sz val="3"/>
        <color theme="0"/>
        <name val="Avenir LT Std 55 Roman"/>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0"/>
        <color rgb="FF000000"/>
        <name val="Avenir LT Std 55 Roman"/>
        <scheme val="none"/>
      </font>
      <fill>
        <patternFill patternType="solid">
          <fgColor indexed="64"/>
          <bgColor rgb="FFE2EFDA"/>
        </patternFill>
      </fill>
      <alignment horizontal="general" vertical="center" textRotation="0" wrapText="1" indent="0" justifyLastLine="0" shrinkToFit="0" readingOrder="0"/>
      <border diagonalUp="0" diagonalDown="0">
        <left/>
        <right style="medium">
          <color indexed="64"/>
        </right>
        <top style="thin">
          <color auto="1"/>
        </top>
        <bottom style="thin">
          <color auto="1"/>
        </bottom>
        <vertical/>
        <horizontal style="thin">
          <color auto="1"/>
        </horizontal>
      </border>
      <protection locked="0" hidden="0"/>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right/>
        <top style="thin">
          <color auto="1"/>
        </top>
        <bottom style="thin">
          <color auto="1"/>
        </bottom>
        <vertical/>
        <horizontal style="thin">
          <color auto="1"/>
        </horizontal>
      </border>
    </dxf>
    <dxf>
      <border diagonalUp="0" diagonalDown="0">
        <left style="medium">
          <color indexed="64"/>
        </left>
        <right/>
        <top style="thin">
          <color auto="1"/>
        </top>
        <bottom style="thin">
          <color auto="1"/>
        </bottom>
        <vertical/>
        <horizontal style="thin">
          <color auto="1"/>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color auto="1"/>
        <name val="Avenir LT Std 55 Roman"/>
        <scheme val="none"/>
      </font>
      <fill>
        <patternFill patternType="solid">
          <fgColor indexed="64"/>
          <bgColor theme="0"/>
        </patternFill>
      </fill>
    </dxf>
    <dxf>
      <font>
        <b val="0"/>
        <i val="0"/>
        <strike val="0"/>
        <condense val="0"/>
        <extend val="0"/>
        <outline val="0"/>
        <shadow val="0"/>
        <u val="none"/>
        <vertAlign val="baseline"/>
        <sz val="12"/>
        <color auto="1"/>
        <name val="Avenir LT Std 55 Roman"/>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1" hidden="0"/>
    </dxf>
    <dxf>
      <font>
        <b val="0"/>
        <i val="0"/>
        <strike val="0"/>
        <condense val="0"/>
        <extend val="0"/>
        <outline val="0"/>
        <shadow val="0"/>
        <u val="none"/>
        <vertAlign val="baseline"/>
        <sz val="12"/>
        <color auto="1"/>
        <name val="Avenir LT Std 55 Roman"/>
        <scheme val="none"/>
      </font>
      <fill>
        <patternFill patternType="solid">
          <fgColor indexed="64"/>
          <bgColor theme="0"/>
        </patternFill>
      </fill>
      <alignment horizontal="general" vertical="center" textRotation="0" wrapText="1" indent="0" justifyLastLine="0" shrinkToFit="0" readingOrder="0"/>
      <border diagonalUp="0" diagonalDown="0" outline="0">
        <left style="thin">
          <color indexed="64"/>
        </left>
        <right style="medium">
          <color indexed="64"/>
        </right>
        <top/>
        <bottom/>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auto="1"/>
        </bottom>
        <vertical style="thin">
          <color indexed="64"/>
        </vertical>
        <horizontal style="thin">
          <color auto="1"/>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bottom/>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fill>
        <patternFill patternType="solid">
          <fgColor indexed="64"/>
          <bgColor theme="0"/>
        </patternFill>
      </fill>
    </dxf>
    <dxf>
      <font>
        <b/>
        <i val="0"/>
        <strike val="0"/>
        <condense val="0"/>
        <extend val="0"/>
        <outline val="0"/>
        <shadow val="0"/>
        <u val="none"/>
        <vertAlign val="baseline"/>
        <sz val="12"/>
        <color auto="1"/>
        <name val="Avenir LT Std 55 Roman"/>
        <scheme val="none"/>
      </font>
      <fill>
        <patternFill patternType="solid">
          <fgColor indexed="64"/>
          <bgColor theme="0"/>
        </patternFill>
      </fill>
      <protection locked="1"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theme="0" tint="-4.9989318521683403E-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2"/>
        <color auto="1"/>
        <name val="Avenir LT Std 55 Roman"/>
        <scheme val="none"/>
      </font>
      <fill>
        <patternFill patternType="solid">
          <fgColor indexed="64"/>
          <bgColor theme="0" tint="-4.9989318521683403E-2"/>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dxf>
    <dxf>
      <border outline="0">
        <bottom style="thin">
          <color indexed="64"/>
        </bottom>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Continuous" vertical="center"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auto="1"/>
        <name val="Avenir LT Std 55 Roman"/>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protection locked="1" hidden="0"/>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left/>
        <right/>
        <top style="thin">
          <color auto="1"/>
        </top>
        <bottom style="thin">
          <color auto="1"/>
        </bottom>
        <vertical/>
        <horizontal style="thin">
          <color auto="1"/>
        </horizontal>
      </border>
    </dxf>
    <dxf>
      <border outline="0">
        <bottom style="thin">
          <color indexed="64"/>
        </bottom>
      </border>
    </dxf>
    <dxf>
      <border outline="0">
        <left style="medium">
          <color indexed="64"/>
        </left>
        <right style="medium">
          <color indexed="64"/>
        </right>
        <top style="thin">
          <color indexed="64"/>
        </top>
        <bottom style="thin">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Continuous" vertical="center" textRotation="0" wrapText="0" indent="0" justifyLastLine="0" shrinkToFit="0" readingOrder="0"/>
      <protection locked="1" hidden="0"/>
    </dxf>
    <dxf>
      <font>
        <b val="0"/>
        <i val="0"/>
        <strike val="0"/>
        <condense val="0"/>
        <extend val="0"/>
        <outline val="0"/>
        <shadow val="0"/>
        <u val="none"/>
        <vertAlign val="baseline"/>
        <sz val="12"/>
        <color auto="1"/>
        <name val="Avenir LT Std 55 Roman"/>
        <scheme val="none"/>
      </font>
      <fill>
        <patternFill patternType="solid">
          <fgColor indexed="64"/>
          <bgColor theme="0" tint="-4.9989318521683403E-2"/>
        </patternFill>
      </fill>
      <alignment horizontal="centerContinuous"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venir LT Std 55 Roman"/>
        <scheme val="none"/>
      </font>
      <fill>
        <patternFill patternType="solid">
          <fgColor indexed="64"/>
          <bgColor theme="0" tint="-4.9989318521683403E-2"/>
        </patternFill>
      </fill>
      <alignment horizontal="centerContinuous" vertical="center"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left/>
        <right/>
        <top style="thin">
          <color indexed="64"/>
        </top>
        <bottom style="thin">
          <color indexed="64"/>
        </bottom>
        <vertical/>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theme="1"/>
        <name val="Avenir LT Std 55 Roman"/>
        <scheme val="none"/>
      </font>
      <numFmt numFmtId="170" formatCode="_(&quot;$&quot;* #,##0_);_(&quot;$&quot;* \(#,##0\);_(&quot;$&quot;* &quot;-&quot;??_);_(@_)"/>
      <fill>
        <patternFill patternType="solid">
          <fgColor indexed="64"/>
          <bgColor theme="0" tint="-4.9989318521683403E-2"/>
        </patternFill>
      </fill>
      <alignment horizontal="center" vertical="center"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12"/>
        <color theme="1"/>
        <name val="Avenir LT Std 55 Roman"/>
        <scheme val="none"/>
      </font>
      <fill>
        <patternFill patternType="solid">
          <fgColor indexed="64"/>
          <bgColor theme="0" tint="-4.9989318521683403E-2"/>
        </patternFill>
      </fill>
      <alignment horizontal="general" vertical="bottom" textRotation="0" wrapText="0" indent="0" justifyLastLine="0" shrinkToFit="0" readingOrder="0"/>
      <border diagonalUp="0" diagonalDown="0">
        <left/>
        <right/>
        <top style="thin">
          <color indexed="64"/>
        </top>
        <bottom style="thin">
          <color indexed="64"/>
        </bottom>
        <vertical/>
        <horizontal/>
      </border>
    </dxf>
    <dxf>
      <border outline="0">
        <bottom style="thin">
          <color indexed="64"/>
        </bottom>
      </border>
    </dxf>
    <dxf>
      <border outline="0">
        <left style="medium">
          <color indexed="64"/>
        </left>
        <right style="medium">
          <color indexed="64"/>
        </right>
        <top style="thin">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Continuous" vertical="center" textRotation="0" wrapText="0" indent="0" justifyLastLine="0" shrinkToFit="0" readingOrder="0"/>
    </dxf>
    <dxf>
      <font>
        <b val="0"/>
        <i val="0"/>
        <strike val="0"/>
        <condense val="0"/>
        <extend val="0"/>
        <outline val="0"/>
        <shadow val="0"/>
        <u val="none"/>
        <vertAlign val="baseline"/>
        <sz val="12"/>
        <color auto="1"/>
        <name val="Avenir LT Std 55 Roman"/>
        <scheme val="none"/>
      </font>
      <numFmt numFmtId="3" formatCode="#,##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style="medium">
          <color indexed="64"/>
        </right>
        <top style="thin">
          <color auto="1"/>
        </top>
        <bottom style="thin">
          <color auto="1"/>
        </bottom>
        <vertical style="thin">
          <color indexed="64"/>
        </vertical>
        <horizontal style="thin">
          <color auto="1"/>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auto="1"/>
        </top>
        <bottom style="thin">
          <color auto="1"/>
        </bottom>
        <vertical style="thin">
          <color indexed="64"/>
        </vertical>
        <horizontal style="thin">
          <color auto="1"/>
        </horizontal>
      </border>
      <protection locked="1" hidden="0"/>
    </dxf>
    <dxf>
      <border outline="0">
        <bottom style="medium">
          <color indexed="64"/>
        </bottom>
      </border>
    </dxf>
    <dxf>
      <font>
        <b/>
        <i val="0"/>
        <strike val="0"/>
        <condense val="0"/>
        <extend val="0"/>
        <outline val="0"/>
        <shadow val="0"/>
        <u val="none"/>
        <vertAlign val="baseline"/>
        <sz val="12"/>
        <color theme="0"/>
        <name val="Avenir LT Std 55 Roman"/>
        <scheme val="none"/>
      </font>
      <fill>
        <patternFill patternType="solid">
          <fgColor indexed="64"/>
          <bgColor theme="0"/>
        </patternFill>
      </fill>
      <alignment horizontal="center" vertical="bottom" textRotation="0" wrapText="0" indent="0" justifyLastLine="0" shrinkToFit="0" readingOrder="0"/>
      <protection locked="1" hidden="1"/>
    </dxf>
    <dxf>
      <font>
        <b val="0"/>
        <i val="0"/>
        <strike val="0"/>
        <condense val="0"/>
        <extend val="0"/>
        <outline val="0"/>
        <shadow val="0"/>
        <u val="none"/>
        <vertAlign val="baseline"/>
        <sz val="12"/>
        <color theme="1"/>
        <name val="Avenir LT Std 55 Roman"/>
        <scheme val="none"/>
      </font>
      <numFmt numFmtId="164" formatCode="&quot;$&quot;#,##0"/>
      <fill>
        <patternFill patternType="solid">
          <fgColor indexed="64"/>
          <bgColor rgb="FFE2EFDA"/>
        </patternFill>
      </fill>
      <alignment horizontal="general" vertical="center" textRotation="0" wrapText="0" indent="0" justifyLastLine="0" shrinkToFit="0" readingOrder="0"/>
      <border diagonalUp="0" diagonalDown="0">
        <left style="thin">
          <color indexed="64"/>
        </left>
        <right/>
        <top style="medium">
          <color indexed="64"/>
        </top>
        <bottom style="thin">
          <color indexed="64"/>
        </bottom>
        <vertical/>
        <horizontal/>
      </border>
      <protection locked="0" hidden="0"/>
    </dxf>
    <dxf>
      <font>
        <b/>
        <i val="0"/>
        <strike val="0"/>
        <condense val="0"/>
        <extend val="0"/>
        <outline val="0"/>
        <shadow val="0"/>
        <u val="none"/>
        <vertAlign val="baseline"/>
        <sz val="12"/>
        <color theme="1"/>
        <name val="Avenir LT Std 55 Roman"/>
        <scheme val="none"/>
      </font>
      <alignment horizontal="general" vertical="center" textRotation="0" wrapText="1" indent="0" justifyLastLine="0" shrinkToFit="0" readingOrder="0"/>
      <border diagonalUp="0" diagonalDown="0">
        <left/>
        <right style="thin">
          <color indexed="64"/>
        </right>
        <top style="medium">
          <color indexed="64"/>
        </top>
        <bottom style="thin">
          <color indexed="64"/>
        </bottom>
        <vertical/>
        <horizontal/>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venir LT Std 55 Roman"/>
        <scheme val="none"/>
      </font>
      <numFmt numFmtId="4" formatCode="#,##0.00"/>
      <fill>
        <patternFill patternType="solid">
          <fgColor indexed="64"/>
          <bgColor theme="0" tint="-0.14999847407452621"/>
        </patternFill>
      </fill>
      <alignment horizontal="right"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Avenir LT Std 55 Roman"/>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numFmt numFmtId="13" formatCode="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1"/>
        <color auto="1"/>
        <name val="Avenir LT Std 55 Roman"/>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auto="1"/>
        <name val="Avenir LT Std 55 Roman"/>
        <scheme val="none"/>
      </font>
      <numFmt numFmtId="3" formatCode="#,##0"/>
      <fill>
        <patternFill patternType="solid">
          <fgColor indexed="64"/>
          <bgColor theme="0" tint="-0.14999847407452621"/>
        </patternFill>
      </fill>
      <alignment horizontal="right" vertical="center" textRotation="0" wrapText="0" indent="0" justifyLastLine="0" shrinkToFit="0" readingOrder="0"/>
      <border diagonalUp="0" diagonalDown="0">
        <left/>
        <right style="medium">
          <color indexed="64"/>
        </right>
        <top style="thin">
          <color auto="1"/>
        </top>
        <bottom style="thin">
          <color auto="1"/>
        </bottom>
        <vertical/>
        <horizontal style="thin">
          <color auto="1"/>
        </horizontal>
      </border>
      <protection locked="1" hidden="0"/>
    </dxf>
    <dxf>
      <font>
        <b/>
        <i val="0"/>
        <strike val="0"/>
        <condense val="0"/>
        <extend val="0"/>
        <outline val="0"/>
        <shadow val="0"/>
        <u val="none"/>
        <vertAlign val="baseline"/>
        <sz val="12"/>
        <color auto="1"/>
        <name val="Avenir LT Std 55 Roman"/>
        <scheme val="none"/>
      </font>
      <fill>
        <patternFill>
          <fgColor indexed="64"/>
          <bgColor theme="0"/>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protection locked="1" hidden="0"/>
    </dxf>
    <dxf>
      <font>
        <b/>
        <i val="0"/>
        <strike val="0"/>
        <condense val="0"/>
        <extend val="0"/>
        <outline val="0"/>
        <shadow val="0"/>
        <u val="none"/>
        <vertAlign val="baseline"/>
        <sz val="12"/>
        <color auto="1"/>
        <name val="Avenir LT Std 55 Roman"/>
        <scheme val="none"/>
      </font>
      <fill>
        <patternFill>
          <fgColor indexed="64"/>
          <bgColor theme="0"/>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protection locked="1" hidden="0"/>
    </dxf>
    <dxf>
      <font>
        <b/>
        <i val="0"/>
        <strike val="0"/>
        <condense val="0"/>
        <extend val="0"/>
        <outline val="0"/>
        <shadow val="0"/>
        <u val="none"/>
        <vertAlign val="baseline"/>
        <sz val="12"/>
        <color theme="1"/>
        <name val="Avenir LT Std 55 Roman"/>
        <scheme val="none"/>
      </font>
      <fill>
        <patternFill patternType="solid">
          <fgColor indexed="64"/>
          <bgColor theme="0"/>
        </patternFill>
      </fill>
      <alignment horizontal="general" vertical="bottom" textRotation="0" wrapText="0" indent="0" justifyLastLine="0" shrinkToFit="0" readingOrder="0"/>
      <border diagonalUp="0" diagonalDown="0">
        <left style="medium">
          <color indexed="64"/>
        </left>
        <right/>
        <top style="thin">
          <color auto="1"/>
        </top>
        <bottom style="thin">
          <color auto="1"/>
        </bottom>
        <vertical/>
        <horizontal style="thin">
          <color auto="1"/>
        </horizontal>
      </border>
    </dxf>
    <dxf>
      <border outline="0">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venir LT Std 55 Roman"/>
        <scheme val="none"/>
      </font>
      <numFmt numFmtId="3" formatCode="#,##0"/>
      <fill>
        <patternFill patternType="none">
          <fgColor indexed="64"/>
          <bgColor indexed="65"/>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13" formatCode="0%"/>
      <fill>
        <patternFill patternType="solid">
          <fgColor indexed="64"/>
          <bgColor rgb="FFE2EFDA"/>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1" indent="0" justifyLastLine="0" shrinkToFit="0" readingOrder="0"/>
      <border diagonalUp="0" diagonalDown="0">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rgb="FFE2EFDA"/>
        </patternFill>
      </fill>
      <alignment horizontal="center" vertical="bottom" textRotation="0" wrapText="1" indent="0" justifyLastLine="0" shrinkToFit="0" readingOrder="0"/>
      <border diagonalUp="0" diagonalDown="0">
        <left/>
        <right style="medium">
          <color indexed="64"/>
        </right>
        <top style="thin">
          <color indexed="64"/>
        </top>
        <bottom style="thin">
          <color indexed="64"/>
        </bottom>
        <vertical/>
        <horizontal style="thin">
          <color indexed="64"/>
        </horizontal>
      </border>
      <protection locked="0" hidden="0"/>
    </dxf>
    <dxf>
      <border>
        <top style="thin">
          <color indexed="64"/>
        </top>
      </border>
    </dxf>
    <dxf>
      <border>
        <bottom style="thin">
          <color indexed="64"/>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1" indent="0" justifyLastLine="0" shrinkToFit="0" readingOrder="0"/>
      <protection locked="0" hidden="0"/>
    </dxf>
    <dxf>
      <font>
        <strike val="0"/>
        <outline val="0"/>
        <shadow val="0"/>
        <u val="none"/>
        <sz val="12"/>
        <color auto="1"/>
        <name val="Avenir LT Std 55 Roman"/>
        <scheme val="none"/>
      </font>
      <fill>
        <patternFill patternType="solid">
          <fgColor indexed="64"/>
          <bgColor theme="0"/>
        </patternFill>
      </fill>
    </dxf>
    <dxf>
      <border diagonalUp="0" diagonalDown="0">
        <left/>
        <right style="medium">
          <color indexed="64"/>
        </right>
        <top style="thin">
          <color indexed="64"/>
        </top>
        <bottom style="thin">
          <color indexed="64"/>
        </bottom>
        <vertical/>
        <horizontal style="thin">
          <color indexed="64"/>
        </horizontal>
      </border>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left" vertical="bottom"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left" vertical="bottom"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left" vertical="bottom"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style="thin">
          <color indexed="64"/>
        </horizontal>
      </border>
      <protection locked="1" hidden="0"/>
    </dxf>
    <dxf>
      <border>
        <bottom style="medium">
          <color indexed="64"/>
        </bottom>
      </border>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auto="1"/>
        <name val="Avenir LT Std 55 Roman"/>
        <scheme val="none"/>
      </font>
      <fill>
        <patternFill patternType="none">
          <fgColor indexed="64"/>
          <bgColor indexed="65"/>
        </patternFill>
      </fill>
      <alignment horizontal="left" vertical="bottom" textRotation="0" wrapText="1" indent="0" justifyLastLine="0" shrinkToFit="0" readingOrder="0"/>
      <protection locked="1"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left" vertical="bottom" textRotation="0" wrapText="0"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border diagonalUp="0" diagonalDown="0">
        <left/>
        <right/>
        <top style="thin">
          <color indexed="64"/>
        </top>
        <bottom/>
        <vertical/>
        <horizontal/>
      </border>
      <protection locked="0" hidden="0"/>
    </dxf>
    <dxf>
      <border outline="0">
        <top style="thin">
          <color indexed="64"/>
        </top>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protection locked="0"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Avenir LT Std 55 Roman"/>
        <scheme val="none"/>
      </font>
      <numFmt numFmtId="3" formatCode="#,##0"/>
      <fill>
        <patternFill patternType="solid">
          <fgColor indexed="64"/>
          <bgColor theme="0" tint="-0.14999847407452621"/>
        </patternFill>
      </fill>
      <alignment horizontal="right" vertical="center" textRotation="0" wrapText="0" indent="0" justifyLastLine="0" shrinkToFit="0" readingOrder="0"/>
      <border diagonalUp="0" diagonalDown="0">
        <left/>
        <right style="medium">
          <color indexed="64"/>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center"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center"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center" textRotation="0" wrapText="1" indent="0" justifyLastLine="0" shrinkToFit="0" readingOrder="0"/>
      <border diagonalUp="0" diagonalDown="0">
        <left/>
        <right/>
        <top style="thin">
          <color indexed="64"/>
        </top>
        <bottom style="thin">
          <color indexed="64"/>
        </bottom>
        <vertical/>
        <horizontal style="thin">
          <color indexed="64"/>
        </horizontal>
      </border>
      <protection locked="1" hidden="0"/>
    </dxf>
    <dxf>
      <font>
        <b/>
        <i val="0"/>
        <strike val="0"/>
        <condense val="0"/>
        <extend val="0"/>
        <outline val="0"/>
        <shadow val="0"/>
        <u val="none"/>
        <vertAlign val="baseline"/>
        <sz val="12"/>
        <color theme="1"/>
        <name val="Avenir LT Std 55 Roman"/>
        <scheme val="none"/>
      </font>
      <fill>
        <patternFill patternType="solid">
          <fgColor indexed="64"/>
          <bgColor theme="0"/>
        </patternFill>
      </fill>
      <alignment horizontal="general" vertical="bottom" textRotation="0" wrapText="0" indent="0" justifyLastLine="0" shrinkToFit="0" readingOrder="0"/>
      <border diagonalUp="0" diagonalDown="0">
        <left style="medium">
          <color indexed="64"/>
        </left>
        <right/>
        <top style="thin">
          <color indexed="64"/>
        </top>
        <bottom style="thin">
          <color indexed="64"/>
        </bottom>
        <vertical/>
        <horizontal style="thin">
          <color indexed="64"/>
        </horizontal>
      </border>
    </dxf>
    <dxf>
      <border>
        <bottom style="medium">
          <color indexed="64"/>
        </bottom>
      </border>
    </dxf>
    <dxf>
      <border outline="0">
        <bottom style="medium">
          <color indexed="64"/>
        </bottom>
      </border>
    </dxf>
    <dxf>
      <font>
        <b val="0"/>
        <i val="0"/>
        <strike val="0"/>
        <condense val="0"/>
        <extend val="0"/>
        <outline val="0"/>
        <shadow val="0"/>
        <u val="none"/>
        <vertAlign val="baseline"/>
        <sz val="11"/>
        <color auto="1"/>
        <name val="Avenir LT Std 55 Roman"/>
        <scheme val="none"/>
      </font>
      <numFmt numFmtId="3" formatCode="#,##0"/>
      <fill>
        <patternFill patternType="solid">
          <fgColor indexed="64"/>
          <bgColor theme="0"/>
        </patternFill>
      </fill>
      <border diagonalUp="0" diagonalDown="0">
        <left/>
        <right/>
        <top/>
        <bottom/>
        <vertical/>
        <horizontal/>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bottom" textRotation="0" wrapText="1" indent="0" justifyLastLine="0" shrinkToFit="0" readingOrder="0"/>
      <border diagonalUp="0" diagonalDown="0" outline="0">
        <left/>
        <right style="thin">
          <color indexed="64"/>
        </right>
        <top style="thin">
          <color indexed="64"/>
        </top>
        <bottom style="thin">
          <color indexed="64"/>
        </bottom>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bottom" textRotation="0" wrapText="1" indent="0" justifyLastLine="0" shrinkToFit="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2"/>
        <color auto="1"/>
        <name val="Avenir LT Std 55 Roman"/>
        <scheme val="none"/>
      </font>
      <fill>
        <patternFill patternType="none">
          <fgColor indexed="64"/>
          <bgColor theme="0"/>
        </patternFill>
      </fill>
      <alignment horizontal="centerContinuous" vertical="bottom" textRotation="0" wrapText="1" indent="0" justifyLastLine="0" shrinkToFit="0" readingOrder="0"/>
      <border diagonalUp="0" diagonalDown="0" outline="0">
        <left/>
        <right/>
        <top style="thin">
          <color indexed="64"/>
        </top>
        <bottom style="thin">
          <color indexed="64"/>
        </bottom>
      </border>
      <protection locked="1" hidden="0"/>
    </dxf>
    <dxf>
      <font>
        <b/>
        <i val="0"/>
        <strike val="0"/>
        <condense val="0"/>
        <extend val="0"/>
        <outline val="0"/>
        <shadow val="0"/>
        <u val="none"/>
        <vertAlign val="baseline"/>
        <sz val="12"/>
        <color theme="1"/>
        <name val="Avenir LT Std 55 Roman"/>
        <scheme val="none"/>
      </font>
      <fill>
        <patternFill patternType="solid">
          <fgColor indexed="64"/>
          <bgColor theme="0"/>
        </patternFill>
      </fill>
      <alignment horizontal="general" vertical="bottom" textRotation="0" wrapText="0" indent="0" justifyLastLine="0" shrinkToFit="0" readingOrder="0"/>
      <border diagonalUp="0" diagonalDown="0" outline="0">
        <left style="medium">
          <color indexed="64"/>
        </left>
        <right/>
        <top style="thin">
          <color indexed="64"/>
        </top>
        <bottom style="thin">
          <color indexed="64"/>
        </bottom>
      </border>
    </dxf>
    <dxf>
      <border>
        <bottom style="medium">
          <color indexed="64"/>
        </bottom>
      </border>
    </dxf>
    <dxf>
      <border outline="0">
        <bottom style="medium">
          <color indexed="64"/>
        </bottom>
      </border>
    </dxf>
    <dxf>
      <font>
        <b val="0"/>
        <i val="0"/>
        <strike val="0"/>
        <condense val="0"/>
        <extend val="0"/>
        <outline val="0"/>
        <shadow val="0"/>
        <u val="none"/>
        <vertAlign val="baseline"/>
        <sz val="12"/>
        <color auto="1"/>
        <name val="Avenir LT Std 55 Roman"/>
        <scheme val="none"/>
      </font>
      <fill>
        <patternFill patternType="solid">
          <fgColor indexed="64"/>
          <bgColor theme="0"/>
        </patternFill>
      </fill>
      <alignment horizontal="left" vertical="bottom" textRotation="0" wrapText="1" indent="0" justifyLastLine="0" shrinkToFit="0" readingOrder="0"/>
      <border diagonalUp="0" diagonalDown="0">
        <left/>
        <right/>
        <top/>
        <bottom/>
        <vertical/>
        <horizontal/>
      </border>
      <protection locked="1"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167"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167"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169" formatCode="#,##0.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numFmt numFmtId="3" formatCode="#,##0"/>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bottom style="thin">
          <color indexed="64"/>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Avenir LT Std 55 Roman"/>
        <scheme val="none"/>
      </font>
      <fill>
        <patternFill patternType="solid">
          <fgColor indexed="64"/>
          <bgColor rgb="FFE2EFDA"/>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auto="1"/>
        <name val="Avenir LT Std 55 Roman"/>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venir LT Std 55 Roman"/>
        <scheme val="none"/>
      </font>
      <fill>
        <patternFill patternType="none">
          <fgColor indexed="64"/>
          <bgColor auto="1"/>
        </patternFill>
      </fill>
      <alignment horizontal="general"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horizontal style="thin">
          <color indexed="64"/>
        </horizontal>
      </border>
      <protection locked="1" hidden="0"/>
    </dxf>
    <dxf>
      <font>
        <strike val="0"/>
        <outline val="0"/>
        <shadow val="0"/>
        <vertAlign val="baseline"/>
        <name val="Avenir LT Std 55 Roman"/>
        <scheme val="none"/>
      </font>
      <border diagonalUp="0" diagonalDown="0">
        <left/>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2"/>
        <color auto="1"/>
        <name val="Avenir LT Std 55 Roman"/>
        <scheme val="none"/>
      </font>
      <fill>
        <patternFill patternType="solid">
          <fgColor indexed="64"/>
          <bgColor theme="0" tint="-4.9989318521683403E-2"/>
        </patternFill>
      </fill>
      <alignment horizontal="general" vertical="center" textRotation="0" wrapText="0" indent="0" justifyLastLine="0" shrinkToFit="0" readingOrder="0"/>
      <border diagonalUp="0" diagonalDown="0">
        <left style="medium">
          <color indexed="64"/>
        </left>
        <right/>
        <top style="thin">
          <color indexed="64"/>
        </top>
        <bottom style="thin">
          <color indexed="64"/>
        </bottom>
        <vertical/>
        <horizontal style="thin">
          <color indexed="64"/>
        </horizontal>
      </border>
      <protection locked="1" hidden="0"/>
    </dxf>
    <dxf>
      <border>
        <bottom style="medium">
          <color indexed="64"/>
        </bottom>
      </border>
    </dxf>
    <dxf>
      <font>
        <strike val="0"/>
        <outline val="0"/>
        <shadow val="0"/>
        <vertAlign val="baseline"/>
        <name val="Avenir LT Std 55 Roman"/>
        <scheme val="none"/>
      </font>
      <protection locked="1" hidden="0"/>
    </dxf>
    <dxf>
      <font>
        <b/>
        <strike val="0"/>
        <outline val="0"/>
        <shadow val="0"/>
        <u val="none"/>
        <vertAlign val="baseline"/>
        <sz val="12"/>
        <color auto="1"/>
        <name val="Avenir LT Std 55 Roman"/>
        <scheme val="none"/>
      </font>
      <alignment horizontal="center" vertical="center" textRotation="0" wrapText="0" indent="0" justifyLastLine="0" shrinkToFit="0" readingOrder="0"/>
      <border diagonalUp="0" diagonalDown="0" outline="0">
        <left/>
        <right/>
        <top/>
        <bottom/>
      </border>
      <protection locked="1" hidden="0"/>
    </dxf>
  </dxfs>
  <tableStyles count="0" defaultTableStyle="TableStyleMedium2" defaultPivotStyle="PivotStyleLight16"/>
  <colors>
    <mruColors>
      <color rgb="FF0000FF"/>
      <color rgb="FFE2EFDA"/>
      <color rgb="FFFFFF66"/>
      <color rgb="FFFFA7A7"/>
      <color rgb="FFF6FE94"/>
      <color rgb="FFF8F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9533</xdr:colOff>
      <xdr:row>0</xdr:row>
      <xdr:rowOff>0</xdr:rowOff>
    </xdr:from>
    <xdr:to>
      <xdr:col>1</xdr:col>
      <xdr:colOff>1752991</xdr:colOff>
      <xdr:row>6</xdr:row>
      <xdr:rowOff>0</xdr:rowOff>
    </xdr:to>
    <xdr:pic>
      <xdr:nvPicPr>
        <xdr:cNvPr id="8" name="Picture 7" descr="California Climate Investments 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8" y="0"/>
          <a:ext cx="1743458" cy="137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1210058</xdr:colOff>
      <xdr:row>5</xdr:row>
      <xdr:rowOff>180975</xdr:rowOff>
    </xdr:to>
    <xdr:pic>
      <xdr:nvPicPr>
        <xdr:cNvPr id="7" name="Picture 6" descr="California Climate Investments Logo">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762508" cy="1371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1752983</xdr:colOff>
      <xdr:row>5</xdr:row>
      <xdr:rowOff>180975</xdr:rowOff>
    </xdr:to>
    <xdr:pic>
      <xdr:nvPicPr>
        <xdr:cNvPr id="4" name="Picture 3" descr="California Climate Investments Logo">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1743458" cy="137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xdr:colOff>
      <xdr:row>0</xdr:row>
      <xdr:rowOff>0</xdr:rowOff>
    </xdr:from>
    <xdr:to>
      <xdr:col>2</xdr:col>
      <xdr:colOff>391</xdr:colOff>
      <xdr:row>6</xdr:row>
      <xdr:rowOff>85725</xdr:rowOff>
    </xdr:to>
    <xdr:pic>
      <xdr:nvPicPr>
        <xdr:cNvPr id="2" name="Picture 1" descr="California Climate Investments Logo">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 y="0"/>
          <a:ext cx="1752983"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209550</xdr:rowOff>
    </xdr:from>
    <xdr:to>
      <xdr:col>1</xdr:col>
      <xdr:colOff>1914908</xdr:colOff>
      <xdr:row>7</xdr:row>
      <xdr:rowOff>28575</xdr:rowOff>
    </xdr:to>
    <xdr:pic>
      <xdr:nvPicPr>
        <xdr:cNvPr id="3" name="Picture 2" descr="California Climate Investments Logo">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209550"/>
          <a:ext cx="1781558" cy="137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1</xdr:col>
      <xdr:colOff>1946658</xdr:colOff>
      <xdr:row>5</xdr:row>
      <xdr:rowOff>180975</xdr:rowOff>
    </xdr:to>
    <xdr:pic>
      <xdr:nvPicPr>
        <xdr:cNvPr id="4" name="Picture 3" descr="California Climate Investment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0"/>
          <a:ext cx="1870458" cy="1371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1752983</xdr:colOff>
      <xdr:row>5</xdr:row>
      <xdr:rowOff>180975</xdr:rowOff>
    </xdr:to>
    <xdr:pic>
      <xdr:nvPicPr>
        <xdr:cNvPr id="5" name="Picture 4" descr="California Climate Investments Logo">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32" y="0"/>
          <a:ext cx="1743458" cy="140561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1752983</xdr:colOff>
      <xdr:row>5</xdr:row>
      <xdr:rowOff>180975</xdr:rowOff>
    </xdr:to>
    <xdr:pic>
      <xdr:nvPicPr>
        <xdr:cNvPr id="6" name="Picture 5" descr="California Climate Investments Logo">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0"/>
          <a:ext cx="1743458" cy="14192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1752983</xdr:colOff>
      <xdr:row>5</xdr:row>
      <xdr:rowOff>180975</xdr:rowOff>
    </xdr:to>
    <xdr:pic>
      <xdr:nvPicPr>
        <xdr:cNvPr id="4" name="Picture 3" descr="California Climate Investments Logo">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632" y="0"/>
          <a:ext cx="1743458" cy="140561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209933</xdr:colOff>
      <xdr:row>5</xdr:row>
      <xdr:rowOff>180975</xdr:rowOff>
    </xdr:to>
    <xdr:pic>
      <xdr:nvPicPr>
        <xdr:cNvPr id="5" name="Picture 4" descr="California Climate Investments Logo">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743458" cy="13716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2</xdr:col>
      <xdr:colOff>467108</xdr:colOff>
      <xdr:row>5</xdr:row>
      <xdr:rowOff>180975</xdr:rowOff>
    </xdr:to>
    <xdr:pic>
      <xdr:nvPicPr>
        <xdr:cNvPr id="5" name="Picture 4" descr="California Climate Investments Logo">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1743458" cy="13716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9525</xdr:colOff>
      <xdr:row>0</xdr:row>
      <xdr:rowOff>0</xdr:rowOff>
    </xdr:from>
    <xdr:to>
      <xdr:col>1</xdr:col>
      <xdr:colOff>1752983</xdr:colOff>
      <xdr:row>5</xdr:row>
      <xdr:rowOff>180975</xdr:rowOff>
    </xdr:to>
    <xdr:pic>
      <xdr:nvPicPr>
        <xdr:cNvPr id="5" name="Picture 4" descr="California Climate Investments Logo">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0"/>
          <a:ext cx="1743458" cy="13716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8:D39" totalsRowShown="0" headerRowDxfId="169" dataDxfId="168" headerRowBorderDxfId="167">
  <autoFilter ref="B28:D39" xr:uid="{00000000-0009-0000-0100-000001000000}"/>
  <tableColumns count="3">
    <tableColumn id="1" xr3:uid="{00000000-0010-0000-0000-000001000000}" name="Category" dataDxfId="166" dataCellStyle="Normal 11"/>
    <tableColumn id="2" xr3:uid="{00000000-0010-0000-0000-000002000000}" name="Input" dataDxfId="165"/>
    <tableColumn id="4" xr3:uid="{00000000-0010-0000-0000-000004000000}" name="Required?" dataDxfId="164">
      <calculatedColumnFormula>IF(ISBLANK(C29),"Required","")</calculatedColumnFormula>
    </tableColumn>
  </tableColumns>
  <tableStyleInfo showFirstColumn="0" showLastColumn="0" showRowStripes="1" showColumnStripes="0"/>
  <extLst>
    <ext xmlns:x14="http://schemas.microsoft.com/office/spreadsheetml/2009/9/main" uri="{504A1905-F514-4f6f-8877-14C23A59335A}">
      <x14:table altTextSummary="Table with three columns and eleven row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10" displayName="Table10" ref="F15:G23" totalsRowShown="0" headerRowDxfId="90" headerRowBorderDxfId="88" tableBorderDxfId="89">
  <autoFilter ref="F15:G23" xr:uid="{00000000-0009-0000-0100-00000A000000}"/>
  <tableColumns count="2">
    <tableColumn id="1" xr3:uid="{00000000-0010-0000-0900-000001000000}" name="Category" dataDxfId="87"/>
    <tableColumn id="2" xr3:uid="{00000000-0010-0000-0900-000002000000}" name="Input" dataDxfId="86"/>
  </tableColumns>
  <tableStyleInfo name="TableStyleMedium2" showFirstColumn="0" showLastColumn="0" showRowStripes="1" showColumnStripes="0"/>
  <extLst>
    <ext xmlns:x14="http://schemas.microsoft.com/office/spreadsheetml/2009/9/main" uri="{504A1905-F514-4f6f-8877-14C23A59335A}">
      <x14:table altTextSummary="Table with two columns and eight row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11" displayName="Table11" ref="I15:J21" totalsRowShown="0" headerRowDxfId="85" headerRowBorderDxfId="83" tableBorderDxfId="84">
  <autoFilter ref="I15:J21" xr:uid="{00000000-0009-0000-0100-00000B000000}"/>
  <tableColumns count="2">
    <tableColumn id="1" xr3:uid="{00000000-0010-0000-0A00-000001000000}" name="Category" dataDxfId="82"/>
    <tableColumn id="2" xr3:uid="{00000000-0010-0000-0A00-000002000000}" name="Input" dataDxfId="81"/>
  </tableColumns>
  <tableStyleInfo name="TableStyleMedium2" showFirstColumn="0" showLastColumn="0" showRowStripes="1" showColumnStripes="0"/>
  <extLst>
    <ext xmlns:x14="http://schemas.microsoft.com/office/spreadsheetml/2009/9/main" uri="{504A1905-F514-4f6f-8877-14C23A59335A}">
      <x14:table altTextSummary="Table with two columns and six row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12" displayName="Table12" ref="B16:E27" totalsRowShown="0" headerRowDxfId="80" headerRowBorderDxfId="78" tableBorderDxfId="79" totalsRowBorderDxfId="77">
  <autoFilter ref="B16:E27" xr:uid="{00000000-0009-0000-0100-00000C000000}"/>
  <tableColumns count="4">
    <tableColumn id="1" xr3:uid="{00000000-0010-0000-0B00-000001000000}" name="Group Identifier" dataDxfId="76"/>
    <tableColumn id="2" xr3:uid="{00000000-0010-0000-0B00-000002000000}" name="Tree Group Characteristics" dataDxfId="75"/>
    <tableColumn id="3" xr3:uid="{00000000-0010-0000-0B00-000003000000}" name="Aboveground Biomass at Time of Removal for Tree Utilized to Generate Electricity via Combustion_x000a_(Short Tons)" dataDxfId="74"/>
    <tableColumn id="4" xr3:uid="{00000000-0010-0000-0B00-000004000000}" name="Aboveground Biomass at Time of Removal for Tree Utilized to Generate Electricity via Gasification_x000a_(Short Tons)" dataDxfId="73"/>
  </tableColumns>
  <tableStyleInfo name="TableStyleMedium2" showFirstColumn="0" showLastColumn="0" showRowStripes="1" showColumnStripes="0"/>
  <extLst>
    <ext xmlns:x14="http://schemas.microsoft.com/office/spreadsheetml/2009/9/main" uri="{504A1905-F514-4f6f-8877-14C23A59335A}">
      <x14:table altTextSummary="Table with four columns and ten row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13" displayName="Table13" ref="G15:H17" totalsRowShown="0" headerRowDxfId="72" headerRowBorderDxfId="70" tableBorderDxfId="71">
  <autoFilter ref="G15:H17" xr:uid="{00000000-0009-0000-0100-00000D000000}"/>
  <tableColumns count="2">
    <tableColumn id="1" xr3:uid="{00000000-0010-0000-0C00-000001000000}" name="Category" dataDxfId="69"/>
    <tableColumn id="2" xr3:uid="{00000000-0010-0000-0C00-000002000000}" name="Input" dataDxfId="68"/>
  </tableColumns>
  <tableStyleInfo name="TableStyleMedium2" showFirstColumn="0" showLastColumn="0" showRowStripes="1" showColumnStripes="0"/>
  <extLst>
    <ext xmlns:x14="http://schemas.microsoft.com/office/spreadsheetml/2009/9/main" uri="{504A1905-F514-4f6f-8877-14C23A59335A}">
      <x14:table altTextSummary="Table with two columns and two row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Table14" displayName="Table14" ref="G18:H25" totalsRowShown="0" headerRowDxfId="67" tableBorderDxfId="66">
  <autoFilter ref="G18:H25" xr:uid="{00000000-0009-0000-0100-00000E000000}"/>
  <tableColumns count="2">
    <tableColumn id="1" xr3:uid="{00000000-0010-0000-0D00-000001000000}" name="Category" dataDxfId="65"/>
    <tableColumn id="2" xr3:uid="{00000000-0010-0000-0D00-000002000000}" name="Input" dataDxfId="64"/>
  </tableColumns>
  <tableStyleInfo name="TableStyleMedium2" showFirstColumn="0" showLastColumn="0" showRowStripes="1" showColumnStripes="0"/>
  <extLst>
    <ext xmlns:x14="http://schemas.microsoft.com/office/spreadsheetml/2009/9/main" uri="{504A1905-F514-4f6f-8877-14C23A59335A}">
      <x14:table altTextSummary="Table with two columns and seven row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B12:E17" totalsRowShown="0" headerRowDxfId="63" headerRowBorderDxfId="61" tableBorderDxfId="62">
  <autoFilter ref="B12:E17" xr:uid="{00000000-0009-0000-0100-000011000000}"/>
  <tableColumns count="4">
    <tableColumn id="1" xr3:uid="{00000000-0010-0000-0E00-000001000000}" name="Category" dataDxfId="60"/>
    <tableColumn id="2" xr3:uid="{00000000-0010-0000-0E00-000002000000}" name="Blank Column" dataDxfId="59"/>
    <tableColumn id="3" xr3:uid="{00000000-0010-0000-0E00-000003000000}" name="Blank Column2" dataDxfId="58"/>
    <tableColumn id="4" xr3:uid="{00000000-0010-0000-0E00-000004000000}" name="Output" dataDxfId="57">
      <calculatedColumnFormula>'Project Info'!C35</calculatedColumnFormula>
    </tableColumn>
  </tableColumns>
  <tableStyleInfo name="TableStyleMedium2" showFirstColumn="0" showLastColumn="0" showRowStripes="1" showColumnStripes="0"/>
  <extLst>
    <ext xmlns:x14="http://schemas.microsoft.com/office/spreadsheetml/2009/9/main" uri="{504A1905-F514-4f6f-8877-14C23A59335A}">
      <x14:table altTextSummary="Table with four columns and five row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B20:E33" totalsRowShown="0" headerRowDxfId="56" headerRowBorderDxfId="54" tableBorderDxfId="55">
  <autoFilter ref="B20:E33" xr:uid="{00000000-0009-0000-0100-000012000000}"/>
  <tableColumns count="4">
    <tableColumn id="1" xr3:uid="{00000000-0010-0000-0F00-000001000000}" name="Category" dataDxfId="53"/>
    <tableColumn id="2" xr3:uid="{00000000-0010-0000-0F00-000002000000}" name="Blank Column" dataDxfId="52"/>
    <tableColumn id="3" xr3:uid="{00000000-0010-0000-0F00-000003000000}" name="Blank Column2" dataDxfId="51"/>
    <tableColumn id="4" xr3:uid="{00000000-0010-0000-0F00-000004000000}" name="Output"/>
  </tableColumns>
  <tableStyleInfo name="TableStyleMedium2" showFirstColumn="0" showLastColumn="0" showRowStripes="1" showColumnStripes="0"/>
  <extLst>
    <ext xmlns:x14="http://schemas.microsoft.com/office/spreadsheetml/2009/9/main" uri="{504A1905-F514-4f6f-8877-14C23A59335A}">
      <x14:table altTextSummary="Table with four columns and thirteen row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0000000}" name="Table15" displayName="Table15" ref="B13:D26" totalsRowShown="0" headerRowDxfId="50" headerRowBorderDxfId="48" tableBorderDxfId="49">
  <autoFilter ref="B13:D26" xr:uid="{00000000-0009-0000-0100-00000F000000}"/>
  <tableColumns count="3">
    <tableColumn id="1" xr3:uid="{00000000-0010-0000-1000-000001000000}" name="Category" dataDxfId="47"/>
    <tableColumn id="2" xr3:uid="{00000000-0010-0000-1000-000002000000}" name="Blank Column" dataDxfId="46"/>
    <tableColumn id="3" xr3:uid="{00000000-0010-0000-1000-000003000000}" name="Output" dataDxfId="45" dataCellStyle="Normal 14"/>
  </tableColumns>
  <tableStyleInfo name="TableStyleMedium2" showFirstColumn="0" showLastColumn="0" showRowStripes="1" showColumnStripes="0"/>
  <extLst>
    <ext xmlns:x14="http://schemas.microsoft.com/office/spreadsheetml/2009/9/main" uri="{504A1905-F514-4f6f-8877-14C23A59335A}">
      <x14:table altTextSummary="Table with three columns and thirteen rows"/>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1000000}" name="Table16" displayName="Table16" ref="B28:D41" totalsRowShown="0" headerRowDxfId="44" headerRowBorderDxfId="42" tableBorderDxfId="43">
  <autoFilter ref="B28:D41" xr:uid="{00000000-0009-0000-0100-000010000000}"/>
  <tableColumns count="3">
    <tableColumn id="1" xr3:uid="{00000000-0010-0000-1100-000001000000}" name="Category" dataDxfId="41"/>
    <tableColumn id="2" xr3:uid="{00000000-0010-0000-1100-000002000000}" name="Blank Column" dataDxfId="40"/>
    <tableColumn id="3" xr3:uid="{00000000-0010-0000-1100-000003000000}" name="Output" dataDxfId="39" dataCellStyle="Currency"/>
  </tableColumns>
  <tableStyleInfo name="TableStyleMedium2" showFirstColumn="0" showLastColumn="0" showRowStripes="1" showColumnStripes="0"/>
  <extLst>
    <ext xmlns:x14="http://schemas.microsoft.com/office/spreadsheetml/2009/9/main" uri="{504A1905-F514-4f6f-8877-14C23A59335A}">
      <x14:table altTextSummary="Table with three columns and thirteen rows"/>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Table19" displayName="Table19" ref="B9:D48" totalsRowShown="0" headerRowDxfId="38" dataDxfId="37" headerRowBorderDxfId="35" tableBorderDxfId="36">
  <autoFilter ref="B9:D48" xr:uid="{00000000-0009-0000-0100-000013000000}"/>
  <tableColumns count="3">
    <tableColumn id="1" xr3:uid="{00000000-0010-0000-1200-000001000000}" name="Calculator Tab" dataDxfId="33" totalsRowDxfId="34"/>
    <tableColumn id="2" xr3:uid="{00000000-0010-0000-1200-000002000000}" name="Field Name" dataDxfId="31" totalsRowDxfId="32"/>
    <tableColumn id="3" xr3:uid="{00000000-0010-0000-1200-000003000000}" name="Definition" dataDxfId="29" totalsRowDxfId="30"/>
  </tableColumns>
  <tableStyleInfo name="TableStyleMedium2" showFirstColumn="0" showLastColumn="0" showRowStripes="1" showColumnStripes="0"/>
  <extLst>
    <ext xmlns:x14="http://schemas.microsoft.com/office/spreadsheetml/2009/9/main" uri="{504A1905-F514-4f6f-8877-14C23A59335A}">
      <x14:table altTextSummary="Table with three columns and thirty nine row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25:K70" totalsRowShown="0" headerRowDxfId="163" dataDxfId="162" headerRowBorderDxfId="160" tableBorderDxfId="161" totalsRowBorderDxfId="159" headerRowCellStyle="Normal 13">
  <autoFilter ref="B25:K70" xr:uid="{00000000-0009-0000-0100-000002000000}"/>
  <tableColumns count="10">
    <tableColumn id="1" xr3:uid="{00000000-0010-0000-0100-000001000000}" name="Group Identifier" dataDxfId="158"/>
    <tableColumn id="2" xr3:uid="{00000000-0010-0000-0100-000002000000}" name="Tree Group Characteristics" dataDxfId="157"/>
    <tableColumn id="3" xr3:uid="{00000000-0010-0000-0100-000003000000}" name="Quantity of Trees Planted within this Tree Group" dataDxfId="156"/>
    <tableColumn id="4" xr3:uid="{00000000-0010-0000-0100-000004000000}" name="Carbon Stored in Tree Group Over the 40 Year Quantification Period _x000a_(lb CO2e)" dataDxfId="155"/>
    <tableColumn id="5" xr3:uid="{00000000-0010-0000-0100-000005000000}" name="Electricity Savings From Tree Group Over the 40 Year Quantification Period _x000a_(kWh)" dataDxfId="154"/>
    <tableColumn id="6" xr3:uid="{00000000-0010-0000-0100-000006000000}" name="Natural Gas Savings From Tree Group Over the 40 Year Quantification Period_x000a_(MMBtu)" dataDxfId="153"/>
    <tableColumn id="7" xr3:uid="{00000000-0010-0000-0100-000007000000}" name="NO2 Removed Over the 40 Year Quantification Period_x000a_(lb)" dataDxfId="152"/>
    <tableColumn id="8" xr3:uid="{00000000-0010-0000-0100-000008000000}" name="PM2.5 Removed Over the 40 Year Quantification Period_x000a_(lb)" dataDxfId="151"/>
    <tableColumn id="9" xr3:uid="{00000000-0010-0000-0100-000009000000}" name="Rainfall Interception Over the 40 Year Quantification Period _x000a_(gal)" dataDxfId="150"/>
    <tableColumn id="10" xr3:uid="{00000000-0010-0000-0100-00000A000000}" name="Avoided Runoff Over the 40 Year Quantification Period _x000a_(gal)" dataDxfId="149"/>
  </tableColumns>
  <tableStyleInfo name="TableStyleMedium2" showFirstColumn="0" showLastColumn="0" showRowStripes="1" showColumnStripes="0"/>
  <extLst>
    <ext xmlns:x14="http://schemas.microsoft.com/office/spreadsheetml/2009/9/main" uri="{504A1905-F514-4f6f-8877-14C23A59335A}">
      <x14:table altTextSummary="Table with ten columns and forty four rows"/>
    </ext>
  </extLst>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22" displayName="Table22" ref="B13:F17" totalsRowShown="0" headerRowDxfId="28" headerRowBorderDxfId="26" tableBorderDxfId="27">
  <autoFilter ref="B13:F17" xr:uid="{00000000-0009-0000-0100-000016000000}"/>
  <tableColumns count="5">
    <tableColumn id="1" xr3:uid="{00000000-0010-0000-1300-000001000000}" name="Number" dataDxfId="25"/>
    <tableColumn id="2" xr3:uid="{00000000-0010-0000-1300-000002000000}" name="Category" dataDxfId="24"/>
    <tableColumn id="3" xr3:uid="{00000000-0010-0000-1300-000003000000}" name="Blank Column" dataDxfId="23"/>
    <tableColumn id="4" xr3:uid="{00000000-0010-0000-1300-000004000000}" name="Blank Column2" dataDxfId="22"/>
    <tableColumn id="5" xr3:uid="{00000000-0010-0000-1300-000005000000}" name="Input" dataDxfId="21"/>
  </tableColumns>
  <tableStyleInfo name="TableStyleMedium2" showFirstColumn="0" showLastColumn="0" showRowStripes="1" showColumnStripes="0"/>
  <extLst>
    <ext xmlns:x14="http://schemas.microsoft.com/office/spreadsheetml/2009/9/main" uri="{504A1905-F514-4f6f-8877-14C23A59335A}">
      <x14:table altTextSummary="Table with five columns and three rows"/>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23" displayName="Table23" ref="B23:F27" totalsRowShown="0" headerRowDxfId="20" tableBorderDxfId="19">
  <autoFilter ref="B23:F27" xr:uid="{00000000-0009-0000-0100-000017000000}"/>
  <tableColumns count="5">
    <tableColumn id="1" xr3:uid="{00000000-0010-0000-1400-000001000000}" name="Blank Column"/>
    <tableColumn id="2" xr3:uid="{00000000-0010-0000-1400-000002000000}" name="Category"/>
    <tableColumn id="3" xr3:uid="{00000000-0010-0000-1400-000003000000}" name="Additional Documentation "/>
    <tableColumn id="4" xr3:uid="{00000000-0010-0000-1400-000004000000}" name="Blank Column2"/>
    <tableColumn id="5" xr3:uid="{00000000-0010-0000-1400-000005000000}" name="Completed?"/>
  </tableColumns>
  <tableStyleInfo name="TableStyleMedium2" showFirstColumn="0" showLastColumn="0" showRowStripes="1" showColumnStripes="0"/>
  <extLst>
    <ext xmlns:x14="http://schemas.microsoft.com/office/spreadsheetml/2009/9/main" uri="{504A1905-F514-4f6f-8877-14C23A59335A}">
      <x14:table altTextSummary="Table with five columns and three rows"/>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e25" displayName="Table25" ref="B10:D50" totalsRowShown="0" headerRowDxfId="18" dataDxfId="17" headerRowBorderDxfId="15" tableBorderDxfId="16">
  <autoFilter ref="B10:D50" xr:uid="{00000000-0009-0000-0100-000019000000}"/>
  <tableColumns count="3">
    <tableColumn id="1" xr3:uid="{00000000-0010-0000-1500-000001000000}" name="Category" dataDxfId="14"/>
    <tableColumn id="2" xr3:uid="{00000000-0010-0000-1500-000002000000}" name="Value" dataDxfId="13"/>
    <tableColumn id="3" xr3:uid="{00000000-0010-0000-1500-000003000000}" name="Description" dataDxfId="12"/>
  </tableColumns>
  <tableStyleInfo name="TableStyleMedium2" showFirstColumn="0" showLastColumn="0" showRowStripes="1" showColumnStripes="0"/>
  <extLst>
    <ext xmlns:x14="http://schemas.microsoft.com/office/spreadsheetml/2009/9/main" uri="{504A1905-F514-4f6f-8877-14C23A59335A}">
      <x14:table altTextSummary="Table with three columns and thirty nine rows"/>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6000000}" name="Table26" displayName="Table26" ref="B52:C63" totalsRowShown="0" headerRowDxfId="11" dataDxfId="10" headerRowBorderDxfId="8" tableBorderDxfId="9" totalsRowBorderDxfId="7">
  <autoFilter ref="B52:C63" xr:uid="{00000000-0009-0000-0100-00001A000000}"/>
  <tableColumns count="2">
    <tableColumn id="1" xr3:uid="{00000000-0010-0000-1600-000001000000}" name="Value" dataDxfId="6"/>
    <tableColumn id="2" xr3:uid="{00000000-0010-0000-1600-000002000000}" name="Units" dataDxfId="5"/>
  </tableColumns>
  <tableStyleInfo name="TableStyleMedium2" showFirstColumn="0" showLastColumn="0" showRowStripes="1" showColumnStripes="0"/>
  <extLst>
    <ext xmlns:x14="http://schemas.microsoft.com/office/spreadsheetml/2009/9/main" uri="{504A1905-F514-4f6f-8877-14C23A59335A}">
      <x14:table altTextSummary="Table with two columns and eleven rows"/>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7000000}" name="Table27" displayName="Table27" ref="B9:B11" totalsRowShown="0" headerRowDxfId="4" dataDxfId="3" headerRowBorderDxfId="1" tableBorderDxfId="2">
  <autoFilter ref="B9:B11" xr:uid="{00000000-0009-0000-0100-00001B000000}"/>
  <tableColumns count="1">
    <tableColumn id="1" xr3:uid="{00000000-0010-0000-1700-000001000000}" name="Documentation Tab " dataDxfId="0"/>
  </tableColumns>
  <tableStyleInfo name="TableStyleMedium2" showFirstColumn="0" showLastColumn="0" showRowStripes="1" showColumnStripes="0"/>
  <extLst>
    <ext xmlns:x14="http://schemas.microsoft.com/office/spreadsheetml/2009/9/main" uri="{504A1905-F514-4f6f-8877-14C23A59335A}">
      <x14:table altTextSummary="Table with one column and two row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B17:F20" totalsRowShown="0" headerRowDxfId="148" headerRowBorderDxfId="146" tableBorderDxfId="147">
  <autoFilter ref="B17:F20" xr:uid="{00000000-0009-0000-0100-000003000000}"/>
  <tableColumns count="5">
    <tableColumn id="1" xr3:uid="{00000000-0010-0000-0200-000001000000}" name="Category" dataDxfId="145"/>
    <tableColumn id="2" xr3:uid="{00000000-0010-0000-0200-000002000000}" name="Blank Column" dataDxfId="144"/>
    <tableColumn id="3" xr3:uid="{00000000-0010-0000-0200-000003000000}" name="Blank Column2" dataDxfId="143"/>
    <tableColumn id="4" xr3:uid="{00000000-0010-0000-0200-000004000000}" name="Blank Column3" dataDxfId="142"/>
    <tableColumn id="5" xr3:uid="{00000000-0010-0000-0200-000005000000}" name="Input"/>
  </tableColumns>
  <tableStyleInfo name="TableStyleMedium2" showFirstColumn="0" showLastColumn="0" showRowStripes="1" showColumnStripes="0"/>
  <extLst>
    <ext xmlns:x14="http://schemas.microsoft.com/office/spreadsheetml/2009/9/main" uri="{504A1905-F514-4f6f-8877-14C23A59335A}">
      <x14:table altTextSummary="Table with five columns and three row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G72:K88" totalsRowShown="0" headerRowDxfId="141" headerRowBorderDxfId="139" tableBorderDxfId="140">
  <autoFilter ref="G72:K88" xr:uid="{00000000-0009-0000-0100-000004000000}"/>
  <tableColumns count="5">
    <tableColumn id="1" xr3:uid="{00000000-0010-0000-0300-000001000000}" name="Category" dataDxfId="138"/>
    <tableColumn id="2" xr3:uid="{00000000-0010-0000-0300-000002000000}" name="Blank Column" dataDxfId="137"/>
    <tableColumn id="3" xr3:uid="{00000000-0010-0000-0300-000003000000}" name="Blank Column2" dataDxfId="136"/>
    <tableColumn id="4" xr3:uid="{00000000-0010-0000-0300-000004000000}" name="Blank Column3" dataDxfId="135"/>
    <tableColumn id="5" xr3:uid="{00000000-0010-0000-0300-000005000000}" name="Output" dataDxfId="134"/>
  </tableColumns>
  <tableStyleInfo name="TableStyleMedium2" showFirstColumn="0" showLastColumn="0" showRowStripes="1" showColumnStripes="0"/>
  <extLst>
    <ext xmlns:x14="http://schemas.microsoft.com/office/spreadsheetml/2009/9/main" uri="{504A1905-F514-4f6f-8877-14C23A59335A}">
      <x14:table altTextSummary="Table with five columns and sixteen row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M25:M26" totalsRowShown="0" headerRowDxfId="133" dataDxfId="132" headerRowBorderDxfId="130" tableBorderDxfId="131" totalsRowBorderDxfId="129">
  <autoFilter ref="M25:M26" xr:uid="{00000000-0009-0000-0100-000005000000}"/>
  <tableColumns count="1">
    <tableColumn id="1" xr3:uid="{00000000-0010-0000-0400-000001000000}" name="Years of Establishment and Replacement Care Provided by Project (years)" dataDxfId="128"/>
  </tableColumns>
  <tableStyleInfo name="TableStyleMedium2" showFirstColumn="0" showLastColumn="0" showRowStripes="1" showColumnStripes="0"/>
  <extLst>
    <ext xmlns:x14="http://schemas.microsoft.com/office/spreadsheetml/2009/9/main" uri="{504A1905-F514-4f6f-8877-14C23A59335A}">
      <x14:table altTextSummary="Table with one row and one colum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B17:F20" totalsRowShown="0" headerRowDxfId="127" dataDxfId="126" headerRowBorderDxfId="124" tableBorderDxfId="125">
  <autoFilter ref="B17:F20" xr:uid="{00000000-0009-0000-0100-000006000000}"/>
  <tableColumns count="5">
    <tableColumn id="1" xr3:uid="{00000000-0010-0000-0500-000001000000}" name="Category" dataDxfId="123"/>
    <tableColumn id="2" xr3:uid="{00000000-0010-0000-0500-000002000000}" name="Blank Column" dataDxfId="122"/>
    <tableColumn id="3" xr3:uid="{00000000-0010-0000-0500-000003000000}" name="Blank Column2" dataDxfId="121"/>
    <tableColumn id="4" xr3:uid="{00000000-0010-0000-0500-000004000000}" name="Blank Column3" dataDxfId="120"/>
    <tableColumn id="5" xr3:uid="{00000000-0010-0000-0500-000005000000}" name="Input" dataDxfId="119"/>
  </tableColumns>
  <tableStyleInfo name="TableStyleMedium2" showFirstColumn="0" showLastColumn="0" showRowStripes="1" showColumnStripes="0"/>
  <extLst>
    <ext xmlns:x14="http://schemas.microsoft.com/office/spreadsheetml/2009/9/main" uri="{504A1905-F514-4f6f-8877-14C23A59335A}">
      <x14:table altTextSummary="Table with five columns and three row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B25:J26" totalsRowShown="0" headerRowDxfId="118" dataDxfId="117" headerRowBorderDxfId="115" tableBorderDxfId="116" totalsRowBorderDxfId="114">
  <autoFilter ref="B25:J26" xr:uid="{00000000-0009-0000-0100-000007000000}"/>
  <tableColumns count="9">
    <tableColumn id="1" xr3:uid="{00000000-0010-0000-0600-000001000000}" name="Carbon Stored in Population of Trees 40 Years After Project Start_x000a_(lb CO2e)" dataDxfId="113"/>
    <tableColumn id="2" xr3:uid="{00000000-0010-0000-0600-000002000000}" name="Annual Electricity Savings From Population of Trees 40 Years After Project Start_x000a_(MWh/yr)" dataDxfId="112"/>
    <tableColumn id="3" xr3:uid="{00000000-0010-0000-0600-000003000000}" name="Annual Natural Gas Savings From Population of Trees 40 Years After Project Start_x000a_(therms/yr)" dataDxfId="111"/>
    <tableColumn id="4" xr3:uid="{00000000-0010-0000-0600-000004000000}" name="Quantity of Trees Planted" dataDxfId="110"/>
    <tableColumn id="5" xr3:uid="{00000000-0010-0000-0600-000005000000}" name="Trees Within Population Planted to Shade Buildings (i.e. within 60 ft) (%)" dataDxfId="109"/>
    <tableColumn id="6" xr3:uid="{00000000-0010-0000-0600-000006000000}" name="Years of Establishment and Replacement Care Provided by Project (years)" dataDxfId="108"/>
    <tableColumn id="7" xr3:uid="{00000000-0010-0000-0600-000007000000}" name="Annual NO2 Deposition From Population of Trees 40 Years After Project Start_x000a_(lb/yr)" dataDxfId="107"/>
    <tableColumn id="8" xr3:uid="{00000000-0010-0000-0600-000008000000}" name="Annual PM10 Deposition From Population of Trees 40 Years After Project Start_x000a_(lb/yr)" dataDxfId="106"/>
    <tableColumn id="9" xr3:uid="{00000000-0010-0000-0600-000009000000}" name="Annual Rainfall Interception_x000a_(gal/yr)" dataDxfId="105"/>
  </tableColumns>
  <tableStyleInfo name="TableStyleMedium2" showFirstColumn="0" showLastColumn="0" showRowStripes="1" showColumnStripes="0"/>
  <extLst>
    <ext xmlns:x14="http://schemas.microsoft.com/office/spreadsheetml/2009/9/main" uri="{504A1905-F514-4f6f-8877-14C23A59335A}">
      <x14:table altTextSummary="Table with nine columns and one row"/>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G28:J44" totalsRowShown="0" headerRowDxfId="104" headerRowBorderDxfId="102" tableBorderDxfId="103">
  <autoFilter ref="G28:J44" xr:uid="{00000000-0009-0000-0100-000008000000}"/>
  <tableColumns count="4">
    <tableColumn id="1" xr3:uid="{00000000-0010-0000-0700-000001000000}" name="Category" dataDxfId="101"/>
    <tableColumn id="2" xr3:uid="{00000000-0010-0000-0700-000002000000}" name="Blank Column" dataDxfId="100"/>
    <tableColumn id="3" xr3:uid="{00000000-0010-0000-0700-000003000000}" name="Blank Column2" dataDxfId="99"/>
    <tableColumn id="4" xr3:uid="{00000000-0010-0000-0700-000004000000}" name="Output" dataDxfId="98"/>
  </tableColumns>
  <tableStyleInfo name="TableStyleMedium2" showFirstColumn="0" showLastColumn="0" showRowStripes="1" showColumnStripes="0"/>
  <extLst>
    <ext xmlns:x14="http://schemas.microsoft.com/office/spreadsheetml/2009/9/main" uri="{504A1905-F514-4f6f-8877-14C23A59335A}">
      <x14:table altTextSummary="Table with two columns and sixteen row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9" displayName="Table9" ref="B16:D27" totalsRowShown="0" headerRowDxfId="97" headerRowBorderDxfId="95" tableBorderDxfId="96" totalsRowBorderDxfId="94">
  <autoFilter ref="B16:D27" xr:uid="{00000000-0009-0000-0100-000009000000}"/>
  <tableColumns count="3">
    <tableColumn id="1" xr3:uid="{00000000-0010-0000-0800-000001000000}" name="Group Identifier" dataDxfId="93"/>
    <tableColumn id="2" xr3:uid="{00000000-0010-0000-0800-000002000000}" name="Tree Group Characteristics" dataDxfId="92"/>
    <tableColumn id="3" xr3:uid="{00000000-0010-0000-0800-000003000000}" name="Aboveground Biomass at Time of Removal_x000a_(short ton)" dataDxfId="91"/>
  </tableColumns>
  <tableStyleInfo name="TableStyleMedium2" showFirstColumn="0" showLastColumn="0" showRowStripes="1" showColumnStripes="0"/>
  <extLst>
    <ext xmlns:x14="http://schemas.microsoft.com/office/spreadsheetml/2009/9/main" uri="{504A1905-F514-4f6f-8877-14C23A59335A}">
      <x14:table altTextSummary="Table with three columns and ten row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rb.ca.gov/cc/capandtrade/auctionproceeds/calfire_ucf_finaluserguide_012820.pdf" TargetMode="External"/><Relationship Id="rId3" Type="http://schemas.openxmlformats.org/officeDocument/2006/relationships/hyperlink" Target="https://www.fire.ca.gov/media/9653/cal-fire-ucf-cci-2019-20_grant-guidelines_final.pdf" TargetMode="External"/><Relationship Id="rId7" Type="http://schemas.openxmlformats.org/officeDocument/2006/relationships/hyperlink" Target="http://www.arb.ca.gov/cc/capandtrade/auctionproceeds/calfire_ucf_draftuserguide_010419.pdf" TargetMode="External"/><Relationship Id="rId2" Type="http://schemas.openxmlformats.org/officeDocument/2006/relationships/hyperlink" Target="http://www.arb.ca.gov/cci-cobenefits" TargetMode="External"/><Relationship Id="rId1" Type="http://schemas.openxmlformats.org/officeDocument/2006/relationships/hyperlink" Target="http://www.arb.ca.gov/auctionproceeds" TargetMode="External"/><Relationship Id="rId6" Type="http://schemas.openxmlformats.org/officeDocument/2006/relationships/hyperlink" Target="mailto:GGRFProgram@arb.ca.gov" TargetMode="External"/><Relationship Id="rId11" Type="http://schemas.openxmlformats.org/officeDocument/2006/relationships/drawing" Target="../drawings/drawing1.xml"/><Relationship Id="rId5" Type="http://schemas.openxmlformats.org/officeDocument/2006/relationships/hyperlink" Target="http://www.arb.ca.gov/cci-resources" TargetMode="External"/><Relationship Id="rId10" Type="http://schemas.openxmlformats.org/officeDocument/2006/relationships/printerSettings" Target="../printerSettings/printerSettings1.bin"/><Relationship Id="rId4" Type="http://schemas.openxmlformats.org/officeDocument/2006/relationships/hyperlink" Target="http://www.arb.ca.gov/cci-cobenefits" TargetMode="External"/><Relationship Id="rId9" Type="http://schemas.openxmlformats.org/officeDocument/2006/relationships/hyperlink" Target="http://www.arb.ca.gov/cc/capandtrade/auctionproceeds/calfire_ucf_finaluserguide_041620_v2.pdf"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2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table" Target="../tables/table2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rb.ca.gov/cc/capandtrade/auctionproceeds/calfire_ucf_finaluserguide_041620_v2.pdf" TargetMode="External"/><Relationship Id="rId3" Type="http://schemas.openxmlformats.org/officeDocument/2006/relationships/hyperlink" Target="https://www.itreetools.org/streets/index.php" TargetMode="External"/><Relationship Id="rId7" Type="http://schemas.openxmlformats.org/officeDocument/2006/relationships/hyperlink" Target="http://www.water.ca.gov/LegacyFiles/wateruseefficiency/landscapeordinance/docs/BetaWaterBudgetCII%20V109.xlsm" TargetMode="External"/><Relationship Id="rId2" Type="http://schemas.openxmlformats.org/officeDocument/2006/relationships/hyperlink" Target="https://ucanr.edu/sites/WUCOLS/" TargetMode="External"/><Relationship Id="rId1" Type="http://schemas.openxmlformats.org/officeDocument/2006/relationships/hyperlink" Target="https://planting.itreetools.org/" TargetMode="External"/><Relationship Id="rId6" Type="http://schemas.openxmlformats.org/officeDocument/2006/relationships/hyperlink" Target="https://www.itreetools.org/streets/index.php" TargetMode="External"/><Relationship Id="rId11" Type="http://schemas.openxmlformats.org/officeDocument/2006/relationships/table" Target="../tables/table1.xml"/><Relationship Id="rId5" Type="http://schemas.openxmlformats.org/officeDocument/2006/relationships/hyperlink" Target="https://planting.itreetools.org/" TargetMode="External"/><Relationship Id="rId10" Type="http://schemas.openxmlformats.org/officeDocument/2006/relationships/drawing" Target="../drawings/drawing2.xml"/><Relationship Id="rId4" Type="http://schemas.openxmlformats.org/officeDocument/2006/relationships/hyperlink" Target="http://www.arb.ca.gov/cci-cobenefits."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http://www.arb.ca.gov/cc/capandtrade/auctionproceeds/calfire_ucf_finaluserguide_041620_v2.pdf" TargetMode="External"/><Relationship Id="rId7" Type="http://schemas.openxmlformats.org/officeDocument/2006/relationships/table" Target="../tables/table3.xml"/><Relationship Id="rId2" Type="http://schemas.openxmlformats.org/officeDocument/2006/relationships/hyperlink" Target="mailto:GGRFProgram@arb.ca.gov" TargetMode="External"/><Relationship Id="rId1" Type="http://schemas.openxmlformats.org/officeDocument/2006/relationships/hyperlink" Target="mailto:GGRFProgram@arb.ca.gov" TargetMode="External"/><Relationship Id="rId6" Type="http://schemas.openxmlformats.org/officeDocument/2006/relationships/table" Target="../tables/table2.x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table" Target="../tables/table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hyperlink" Target="http://www.arb.ca.gov/cc/capandtrade/auctionproceeds/calfire_ucf_finaluserguide_041620_v2.pdf" TargetMode="External"/><Relationship Id="rId7" Type="http://schemas.openxmlformats.org/officeDocument/2006/relationships/table" Target="../tables/table7.xml"/><Relationship Id="rId2" Type="http://schemas.openxmlformats.org/officeDocument/2006/relationships/hyperlink" Target="mailto:GGRFProgram@arb.ca.gov" TargetMode="External"/><Relationship Id="rId1" Type="http://schemas.openxmlformats.org/officeDocument/2006/relationships/hyperlink" Target="mailto:GGRFProgram@arb.ca.gov" TargetMode="External"/><Relationship Id="rId6" Type="http://schemas.openxmlformats.org/officeDocument/2006/relationships/table" Target="../tables/table6.x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7" Type="http://schemas.openxmlformats.org/officeDocument/2006/relationships/table" Target="../tables/table11.xml"/><Relationship Id="rId2" Type="http://schemas.openxmlformats.org/officeDocument/2006/relationships/printerSettings" Target="../printerSettings/printerSettings5.bin"/><Relationship Id="rId1" Type="http://schemas.openxmlformats.org/officeDocument/2006/relationships/hyperlink" Target="http://www.arb.ca.gov/cc/capandtrade/auctionproceeds/calfire_ucf_finaluserguide_041620_v2.pdf"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rb.ca.gov/cc/capandtrade/auctionproceeds/calfire_ucf_finaluserguide_041620_v2.pdf" TargetMode="External"/><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1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18.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7A7"/>
    <pageSetUpPr fitToPage="1"/>
  </sheetPr>
  <dimension ref="A1:V183"/>
  <sheetViews>
    <sheetView showGridLines="0" view="pageLayout" zoomScaleNormal="100" workbookViewId="0">
      <selection activeCell="A8" sqref="A8"/>
    </sheetView>
  </sheetViews>
  <sheetFormatPr defaultColWidth="9.140625" defaultRowHeight="15"/>
  <cols>
    <col min="1" max="1" width="2.85546875" style="179" customWidth="1"/>
    <col min="2" max="2" width="162.42578125" style="1" customWidth="1"/>
    <col min="3" max="4" width="33.28515625" style="1" customWidth="1"/>
    <col min="5" max="5" width="17" style="1" customWidth="1"/>
    <col min="6" max="6" width="45.42578125" style="1" customWidth="1"/>
    <col min="7" max="7" width="2.85546875" style="1" customWidth="1"/>
    <col min="8" max="16384" width="9.140625" style="1"/>
  </cols>
  <sheetData>
    <row r="1" spans="1:6" ht="20.100000000000001" customHeight="1">
      <c r="A1" s="178" t="s">
        <v>0</v>
      </c>
      <c r="B1" s="106" t="s">
        <v>1</v>
      </c>
      <c r="C1" s="112"/>
      <c r="D1" s="112"/>
      <c r="E1" s="112"/>
      <c r="F1" s="112"/>
    </row>
    <row r="2" spans="1:6" ht="15" customHeight="1">
      <c r="A2" s="178" t="s">
        <v>0</v>
      </c>
      <c r="B2" s="177" t="s">
        <v>0</v>
      </c>
      <c r="C2" s="113"/>
      <c r="D2" s="113"/>
      <c r="E2" s="113"/>
      <c r="F2" s="113"/>
    </row>
    <row r="3" spans="1:6" ht="20.100000000000001" customHeight="1">
      <c r="A3" s="178" t="s">
        <v>0</v>
      </c>
      <c r="B3" s="106" t="s">
        <v>2</v>
      </c>
      <c r="C3" s="112"/>
      <c r="D3" s="112"/>
      <c r="E3" s="112"/>
      <c r="F3" s="112"/>
    </row>
    <row r="4" spans="1:6" ht="20.100000000000001" customHeight="1">
      <c r="A4" s="178" t="s">
        <v>0</v>
      </c>
      <c r="B4" s="105" t="s">
        <v>3</v>
      </c>
      <c r="C4" s="114"/>
      <c r="D4" s="114"/>
      <c r="E4" s="114"/>
      <c r="F4" s="114"/>
    </row>
    <row r="5" spans="1:6" ht="15" customHeight="1">
      <c r="A5" s="178" t="s">
        <v>0</v>
      </c>
      <c r="B5" s="177" t="s">
        <v>0</v>
      </c>
      <c r="C5" s="113"/>
      <c r="D5" s="113"/>
      <c r="E5" s="113"/>
      <c r="F5" s="113"/>
    </row>
    <row r="6" spans="1:6" ht="20.100000000000001" customHeight="1">
      <c r="A6" s="178" t="s">
        <v>0</v>
      </c>
      <c r="B6" s="106" t="s">
        <v>4</v>
      </c>
      <c r="C6" s="112"/>
      <c r="D6" s="112"/>
      <c r="E6" s="112"/>
      <c r="F6" s="112"/>
    </row>
    <row r="7" spans="1:6" ht="15" customHeight="1">
      <c r="A7" s="178" t="s">
        <v>0</v>
      </c>
      <c r="B7" s="177" t="s">
        <v>0</v>
      </c>
    </row>
    <row r="8" spans="1:6" ht="15" customHeight="1" thickBot="1">
      <c r="A8" s="178" t="s">
        <v>0</v>
      </c>
      <c r="B8" s="502" t="s">
        <v>5</v>
      </c>
    </row>
    <row r="9" spans="1:6" ht="31.5">
      <c r="A9" s="178" t="s">
        <v>0</v>
      </c>
      <c r="B9" s="117" t="s">
        <v>6</v>
      </c>
      <c r="C9" s="4"/>
      <c r="D9" s="4"/>
      <c r="E9" s="4"/>
      <c r="F9" s="4"/>
    </row>
    <row r="10" spans="1:6" ht="15" customHeight="1">
      <c r="A10" s="178" t="s">
        <v>0</v>
      </c>
      <c r="B10" s="118" t="s">
        <v>7</v>
      </c>
      <c r="C10" s="6"/>
      <c r="D10" s="6"/>
      <c r="E10" s="6"/>
      <c r="F10" s="6"/>
    </row>
    <row r="11" spans="1:6" ht="13.5" customHeight="1">
      <c r="A11" s="178" t="s">
        <v>0</v>
      </c>
      <c r="B11" s="119"/>
      <c r="C11" s="4"/>
      <c r="D11" s="4"/>
      <c r="E11" s="4"/>
      <c r="F11" s="4"/>
    </row>
    <row r="12" spans="1:6" ht="54" customHeight="1">
      <c r="A12" s="178" t="s">
        <v>0</v>
      </c>
      <c r="B12" s="119" t="s">
        <v>8</v>
      </c>
      <c r="C12" s="4"/>
      <c r="D12" s="4"/>
      <c r="E12" s="4"/>
      <c r="F12" s="4"/>
    </row>
    <row r="13" spans="1:6" ht="15" customHeight="1">
      <c r="A13" s="178" t="s">
        <v>0</v>
      </c>
      <c r="B13" s="118" t="s">
        <v>9</v>
      </c>
      <c r="C13" s="6"/>
      <c r="D13" s="6"/>
      <c r="E13" s="6"/>
      <c r="F13" s="6"/>
    </row>
    <row r="14" spans="1:6" ht="15" customHeight="1">
      <c r="A14" s="178" t="s">
        <v>0</v>
      </c>
      <c r="B14" s="120"/>
      <c r="C14" s="107"/>
      <c r="D14" s="107"/>
      <c r="E14" s="107"/>
      <c r="F14" s="107"/>
    </row>
    <row r="15" spans="1:6" ht="47.25">
      <c r="A15" s="178" t="s">
        <v>0</v>
      </c>
      <c r="B15" s="121" t="s">
        <v>10</v>
      </c>
      <c r="C15" s="115"/>
      <c r="D15" s="115"/>
      <c r="E15" s="115"/>
      <c r="F15" s="115"/>
    </row>
    <row r="16" spans="1:6" ht="15.75">
      <c r="A16" s="178" t="s">
        <v>0</v>
      </c>
      <c r="B16" s="121"/>
      <c r="C16" s="115"/>
      <c r="D16" s="115"/>
      <c r="E16" s="115"/>
      <c r="F16" s="115"/>
    </row>
    <row r="17" spans="1:6" ht="15.75">
      <c r="A17" s="178" t="s">
        <v>0</v>
      </c>
      <c r="B17" s="126" t="s">
        <v>11</v>
      </c>
      <c r="C17" s="115"/>
      <c r="D17" s="115"/>
      <c r="E17" s="115"/>
      <c r="F17" s="115"/>
    </row>
    <row r="18" spans="1:6" ht="15.75">
      <c r="A18" s="178" t="s">
        <v>0</v>
      </c>
      <c r="B18" s="521" t="s">
        <v>12</v>
      </c>
      <c r="C18" s="115"/>
      <c r="D18" s="115"/>
      <c r="E18" s="115"/>
      <c r="F18" s="115"/>
    </row>
    <row r="19" spans="1:6" ht="15" customHeight="1">
      <c r="A19" s="178" t="s">
        <v>0</v>
      </c>
      <c r="B19" s="121"/>
      <c r="C19" s="115"/>
      <c r="D19" s="115"/>
      <c r="E19" s="115"/>
      <c r="F19" s="115"/>
    </row>
    <row r="20" spans="1:6" ht="15" customHeight="1">
      <c r="A20" s="178" t="s">
        <v>0</v>
      </c>
      <c r="B20" s="125" t="s">
        <v>13</v>
      </c>
      <c r="C20" s="115"/>
      <c r="D20" s="115"/>
      <c r="E20" s="115"/>
      <c r="F20" s="115"/>
    </row>
    <row r="21" spans="1:6" ht="15" customHeight="1">
      <c r="A21" s="178" t="s">
        <v>0</v>
      </c>
      <c r="B21" s="122" t="s">
        <v>14</v>
      </c>
      <c r="C21" s="5"/>
      <c r="D21" s="5"/>
      <c r="E21" s="5"/>
    </row>
    <row r="22" spans="1:6" ht="15" customHeight="1">
      <c r="A22" s="178" t="s">
        <v>0</v>
      </c>
      <c r="B22" s="124" t="s">
        <v>15</v>
      </c>
      <c r="C22" s="5"/>
      <c r="D22" s="5"/>
      <c r="E22" s="5"/>
      <c r="F22" s="116"/>
    </row>
    <row r="23" spans="1:6" ht="15" customHeight="1">
      <c r="A23" s="178" t="s">
        <v>0</v>
      </c>
      <c r="B23" s="122" t="s">
        <v>16</v>
      </c>
      <c r="C23" s="5"/>
      <c r="D23" s="5"/>
      <c r="E23" s="5"/>
    </row>
    <row r="24" spans="1:6" ht="15" customHeight="1">
      <c r="A24" s="178" t="s">
        <v>0</v>
      </c>
      <c r="B24" s="124" t="s">
        <v>17</v>
      </c>
      <c r="C24" s="5"/>
      <c r="D24" s="5"/>
      <c r="E24" s="5"/>
      <c r="F24" s="116"/>
    </row>
    <row r="25" spans="1:6" ht="15" customHeight="1">
      <c r="A25" s="178" t="s">
        <v>0</v>
      </c>
      <c r="B25" s="122" t="s">
        <v>18</v>
      </c>
      <c r="C25" s="5"/>
      <c r="D25" s="5"/>
      <c r="E25" s="5"/>
    </row>
    <row r="26" spans="1:6" ht="16.5" thickBot="1">
      <c r="A26" s="178" t="s">
        <v>0</v>
      </c>
      <c r="B26" s="123" t="s">
        <v>19</v>
      </c>
      <c r="C26" s="104"/>
      <c r="D26" s="104"/>
      <c r="E26" s="104"/>
      <c r="F26" s="107"/>
    </row>
    <row r="27" spans="1:6" ht="30" customHeight="1">
      <c r="B27" s="107"/>
      <c r="C27" s="107"/>
      <c r="D27" s="107"/>
      <c r="E27" s="107"/>
      <c r="F27" s="107"/>
    </row>
    <row r="28" spans="1:6" ht="15" customHeight="1">
      <c r="B28" s="6"/>
      <c r="C28" s="3"/>
      <c r="D28" s="3"/>
      <c r="E28" s="3"/>
      <c r="F28" s="3"/>
    </row>
    <row r="29" spans="1:6" ht="15" customHeight="1">
      <c r="B29" s="3"/>
      <c r="C29" s="3"/>
      <c r="D29" s="3"/>
      <c r="E29" s="3"/>
      <c r="F29" s="3"/>
    </row>
    <row r="30" spans="1:6" ht="15" customHeight="1">
      <c r="B30" s="3"/>
      <c r="C30" s="3"/>
      <c r="D30" s="3"/>
      <c r="E30" s="3"/>
      <c r="F30" s="3"/>
    </row>
    <row r="31" spans="1:6" ht="15" customHeight="1">
      <c r="B31" s="3"/>
      <c r="C31" s="3"/>
      <c r="D31" s="3"/>
      <c r="E31" s="3"/>
      <c r="F31" s="3"/>
    </row>
    <row r="32" spans="1:6" ht="15" customHeight="1">
      <c r="B32" s="3"/>
      <c r="C32" s="3"/>
      <c r="D32" s="3"/>
      <c r="E32" s="3"/>
      <c r="F32" s="3"/>
    </row>
    <row r="33" spans="2:22" ht="15" customHeight="1">
      <c r="B33" s="3"/>
      <c r="C33" s="3"/>
      <c r="D33" s="3"/>
      <c r="E33" s="3"/>
      <c r="F33" s="3"/>
      <c r="G33" s="7"/>
      <c r="H33" s="7"/>
      <c r="I33" s="7"/>
      <c r="J33" s="7"/>
      <c r="K33" s="7"/>
      <c r="L33" s="7"/>
      <c r="M33" s="7"/>
      <c r="N33" s="7"/>
      <c r="O33" s="7"/>
      <c r="P33" s="7"/>
      <c r="Q33" s="7"/>
      <c r="R33" s="7"/>
      <c r="S33" s="7"/>
      <c r="T33" s="8"/>
      <c r="U33" s="8"/>
      <c r="V33" s="7"/>
    </row>
    <row r="34" spans="2:22" ht="15" customHeight="1">
      <c r="B34" s="3"/>
      <c r="C34" s="3"/>
      <c r="D34" s="3"/>
      <c r="E34" s="3"/>
      <c r="F34" s="3"/>
      <c r="G34" s="7"/>
    </row>
    <row r="35" spans="2:22" ht="15" customHeight="1">
      <c r="B35" s="3"/>
      <c r="C35" s="3"/>
      <c r="D35" s="3"/>
      <c r="E35" s="3"/>
      <c r="F35" s="3"/>
      <c r="G35" s="7"/>
    </row>
    <row r="36" spans="2:22" ht="15" customHeight="1">
      <c r="B36" s="3"/>
      <c r="C36" s="3"/>
      <c r="D36" s="3"/>
      <c r="E36" s="3"/>
      <c r="F36" s="3"/>
      <c r="G36" s="7"/>
    </row>
    <row r="37" spans="2:22" ht="15" customHeight="1">
      <c r="B37" s="3"/>
      <c r="C37" s="3"/>
      <c r="D37" s="3"/>
      <c r="E37" s="3"/>
      <c r="F37" s="3"/>
      <c r="G37" s="7"/>
    </row>
    <row r="38" spans="2:22" ht="15" customHeight="1">
      <c r="B38" s="3"/>
      <c r="C38" s="3"/>
      <c r="D38" s="3"/>
      <c r="E38" s="3"/>
      <c r="F38" s="3"/>
      <c r="G38" s="7"/>
    </row>
    <row r="39" spans="2:22" ht="15" customHeight="1">
      <c r="B39" s="3"/>
      <c r="C39" s="3"/>
      <c r="D39" s="3"/>
      <c r="E39" s="3"/>
      <c r="F39" s="3"/>
      <c r="G39" s="7"/>
    </row>
    <row r="40" spans="2:22" ht="15" customHeight="1">
      <c r="B40" s="3"/>
      <c r="C40" s="3"/>
      <c r="D40" s="3"/>
      <c r="E40" s="3"/>
      <c r="F40" s="3"/>
      <c r="G40" s="7"/>
    </row>
    <row r="41" spans="2:22" ht="15" customHeight="1">
      <c r="B41" s="3"/>
      <c r="C41" s="3"/>
      <c r="D41" s="3"/>
      <c r="E41" s="3"/>
      <c r="F41" s="3"/>
      <c r="G41" s="7"/>
    </row>
    <row r="42" spans="2:22" ht="15" customHeight="1">
      <c r="B42" s="3"/>
      <c r="C42" s="3"/>
      <c r="D42" s="3"/>
      <c r="E42" s="3"/>
      <c r="F42" s="3"/>
      <c r="G42" s="7"/>
    </row>
    <row r="43" spans="2:22" ht="15" customHeight="1">
      <c r="B43" s="3"/>
      <c r="C43" s="3"/>
      <c r="D43" s="3"/>
      <c r="E43" s="3"/>
      <c r="F43" s="3"/>
      <c r="G43" s="7"/>
    </row>
    <row r="44" spans="2:22" ht="15" customHeight="1">
      <c r="B44" s="3"/>
      <c r="C44" s="3"/>
      <c r="D44" s="3"/>
      <c r="E44" s="3"/>
      <c r="F44" s="3"/>
      <c r="G44" s="7"/>
    </row>
    <row r="45" spans="2:22" ht="15" customHeight="1">
      <c r="B45" s="3"/>
      <c r="C45" s="3"/>
      <c r="D45" s="3"/>
      <c r="E45" s="3"/>
      <c r="F45" s="3"/>
      <c r="G45" s="7"/>
    </row>
    <row r="46" spans="2:22" ht="15" customHeight="1">
      <c r="B46" s="3"/>
      <c r="C46" s="3"/>
      <c r="D46" s="3"/>
      <c r="E46" s="3"/>
      <c r="F46" s="3"/>
      <c r="G46" s="7"/>
    </row>
    <row r="47" spans="2:22" ht="15" customHeight="1">
      <c r="B47" s="3"/>
      <c r="C47" s="3"/>
      <c r="D47" s="3"/>
      <c r="E47" s="3"/>
      <c r="F47" s="3"/>
      <c r="G47" s="7"/>
    </row>
    <row r="48" spans="2:22" ht="15" customHeight="1">
      <c r="B48" s="3"/>
      <c r="C48" s="3"/>
      <c r="D48" s="3"/>
      <c r="E48" s="3"/>
      <c r="F48" s="3"/>
      <c r="G48" s="7"/>
    </row>
    <row r="49" spans="2:7" ht="15" customHeight="1">
      <c r="B49" s="3"/>
      <c r="C49" s="3"/>
      <c r="D49" s="3"/>
      <c r="E49" s="3"/>
      <c r="F49" s="3"/>
      <c r="G49" s="7"/>
    </row>
    <row r="50" spans="2:7" ht="15" customHeight="1">
      <c r="B50" s="3"/>
      <c r="C50" s="3"/>
      <c r="D50" s="3"/>
      <c r="E50" s="3"/>
      <c r="F50" s="3"/>
      <c r="G50" s="7"/>
    </row>
    <row r="51" spans="2:7" ht="15" customHeight="1">
      <c r="B51" s="3"/>
      <c r="C51" s="3"/>
      <c r="D51" s="3"/>
      <c r="E51" s="3"/>
      <c r="F51" s="3"/>
      <c r="G51" s="7"/>
    </row>
    <row r="52" spans="2:7" ht="15" customHeight="1">
      <c r="B52" s="3"/>
      <c r="C52" s="3"/>
      <c r="D52" s="3"/>
      <c r="E52" s="3"/>
      <c r="F52" s="3"/>
      <c r="G52" s="7"/>
    </row>
    <row r="53" spans="2:7" ht="15" customHeight="1">
      <c r="B53" s="3"/>
      <c r="C53" s="3"/>
      <c r="D53" s="3"/>
      <c r="E53" s="3"/>
      <c r="F53" s="3"/>
      <c r="G53" s="7"/>
    </row>
    <row r="54" spans="2:7" ht="15" customHeight="1">
      <c r="B54" s="3"/>
      <c r="C54" s="3"/>
      <c r="D54" s="3"/>
      <c r="E54" s="3"/>
      <c r="F54" s="3"/>
      <c r="G54" s="7"/>
    </row>
    <row r="55" spans="2:7" ht="15" customHeight="1">
      <c r="B55" s="3"/>
      <c r="C55" s="3"/>
      <c r="D55" s="3"/>
      <c r="E55" s="3"/>
      <c r="F55" s="3"/>
      <c r="G55" s="7"/>
    </row>
    <row r="56" spans="2:7" ht="15" customHeight="1">
      <c r="B56" s="3"/>
      <c r="C56" s="3"/>
      <c r="D56" s="3"/>
      <c r="E56" s="3"/>
      <c r="F56" s="3"/>
      <c r="G56" s="7"/>
    </row>
    <row r="57" spans="2:7" ht="15" customHeight="1">
      <c r="B57" s="3"/>
      <c r="C57" s="3"/>
      <c r="D57" s="3"/>
      <c r="E57" s="3"/>
      <c r="F57" s="3"/>
      <c r="G57" s="7"/>
    </row>
    <row r="58" spans="2:7" ht="15" customHeight="1">
      <c r="B58" s="3"/>
      <c r="C58" s="3"/>
      <c r="D58" s="3"/>
      <c r="E58" s="3"/>
      <c r="F58" s="3"/>
      <c r="G58" s="7"/>
    </row>
    <row r="59" spans="2:7" ht="15" customHeight="1">
      <c r="B59" s="3"/>
      <c r="C59" s="3"/>
      <c r="D59" s="3"/>
      <c r="E59" s="3"/>
      <c r="F59" s="3"/>
      <c r="G59" s="7"/>
    </row>
    <row r="60" spans="2:7" ht="15" customHeight="1">
      <c r="B60" s="3"/>
      <c r="C60" s="3"/>
      <c r="D60" s="3"/>
      <c r="E60" s="3"/>
      <c r="F60" s="3"/>
      <c r="G60" s="7"/>
    </row>
    <row r="61" spans="2:7" ht="15" customHeight="1">
      <c r="B61" s="3"/>
      <c r="C61" s="3"/>
      <c r="D61" s="3"/>
      <c r="E61" s="3"/>
      <c r="F61" s="3"/>
      <c r="G61" s="7"/>
    </row>
    <row r="62" spans="2:7" ht="15" customHeight="1">
      <c r="G62" s="7"/>
    </row>
    <row r="63" spans="2:7" ht="15" customHeight="1">
      <c r="B63" s="198"/>
      <c r="G63" s="7"/>
    </row>
    <row r="64" spans="2:7" ht="15" customHeight="1">
      <c r="B64" s="9"/>
      <c r="G64" s="7"/>
    </row>
    <row r="65" spans="7:7" ht="15" customHeight="1">
      <c r="G65" s="7"/>
    </row>
    <row r="66" spans="7:7" ht="15" customHeight="1">
      <c r="G66" s="7"/>
    </row>
    <row r="67" spans="7:7" ht="15" customHeight="1">
      <c r="G67" s="7"/>
    </row>
    <row r="68" spans="7:7" ht="15" customHeight="1">
      <c r="G68" s="7"/>
    </row>
    <row r="69" spans="7:7" ht="15" customHeight="1">
      <c r="G69" s="7"/>
    </row>
    <row r="70" spans="7:7" ht="15" customHeight="1">
      <c r="G70" s="7"/>
    </row>
    <row r="71" spans="7:7" ht="15" customHeight="1">
      <c r="G71" s="7"/>
    </row>
    <row r="72" spans="7:7" ht="15" customHeight="1">
      <c r="G72" s="7"/>
    </row>
    <row r="73" spans="7:7" ht="15" customHeight="1">
      <c r="G73" s="7"/>
    </row>
    <row r="74" spans="7:7" ht="15" customHeight="1">
      <c r="G74" s="7"/>
    </row>
    <row r="75" spans="7:7" ht="15" customHeight="1">
      <c r="G75" s="7"/>
    </row>
    <row r="76" spans="7:7" ht="15" customHeight="1">
      <c r="G76" s="7"/>
    </row>
    <row r="77" spans="7:7" ht="15" customHeight="1">
      <c r="G77" s="7"/>
    </row>
    <row r="78" spans="7:7" ht="15" customHeight="1">
      <c r="G78" s="7"/>
    </row>
    <row r="79" spans="7:7" ht="15" customHeight="1">
      <c r="G79" s="7"/>
    </row>
    <row r="80" spans="7:7" ht="15" customHeight="1">
      <c r="G80" s="7"/>
    </row>
    <row r="81" spans="7:7" ht="15" customHeight="1">
      <c r="G81" s="7"/>
    </row>
    <row r="82" spans="7:7" ht="15" customHeight="1">
      <c r="G82" s="7"/>
    </row>
    <row r="83" spans="7:7" ht="15" customHeight="1">
      <c r="G83" s="7"/>
    </row>
    <row r="84" spans="7:7" ht="15" customHeight="1">
      <c r="G84" s="7"/>
    </row>
    <row r="85" spans="7:7" ht="15" customHeight="1">
      <c r="G85" s="7"/>
    </row>
    <row r="86" spans="7:7" ht="15" customHeight="1">
      <c r="G86" s="7"/>
    </row>
    <row r="87" spans="7:7" ht="15" customHeight="1">
      <c r="G87" s="7"/>
    </row>
    <row r="88" spans="7:7" ht="15" customHeight="1">
      <c r="G88" s="7"/>
    </row>
    <row r="89" spans="7:7" ht="15" customHeight="1">
      <c r="G89" s="7"/>
    </row>
    <row r="90" spans="7:7" ht="15" customHeight="1">
      <c r="G90" s="7"/>
    </row>
    <row r="91" spans="7:7" ht="15" customHeight="1">
      <c r="G91" s="7"/>
    </row>
    <row r="92" spans="7:7" ht="15" customHeight="1">
      <c r="G92" s="7"/>
    </row>
    <row r="93" spans="7:7" ht="15" customHeight="1">
      <c r="G93" s="7"/>
    </row>
    <row r="94" spans="7:7" ht="15" customHeight="1">
      <c r="G94" s="7"/>
    </row>
    <row r="95" spans="7:7" ht="15" customHeight="1">
      <c r="G95" s="7"/>
    </row>
    <row r="96" spans="7:7" ht="15" customHeight="1">
      <c r="G96" s="7"/>
    </row>
    <row r="97" spans="7:7" ht="15" customHeight="1">
      <c r="G97" s="7"/>
    </row>
    <row r="98" spans="7:7" ht="15" customHeight="1">
      <c r="G98" s="7"/>
    </row>
    <row r="99" spans="7:7" ht="15" customHeight="1">
      <c r="G99" s="7"/>
    </row>
    <row r="100" spans="7:7" ht="15" customHeight="1">
      <c r="G100" s="7"/>
    </row>
    <row r="101" spans="7:7" ht="15" customHeight="1">
      <c r="G101" s="7"/>
    </row>
    <row r="102" spans="7:7" ht="15" customHeight="1">
      <c r="G102" s="7"/>
    </row>
    <row r="103" spans="7:7" ht="15" customHeight="1">
      <c r="G103" s="7"/>
    </row>
    <row r="104" spans="7:7" ht="15" customHeight="1">
      <c r="G104" s="7"/>
    </row>
    <row r="105" spans="7:7" ht="15" customHeight="1">
      <c r="G105" s="7"/>
    </row>
    <row r="106" spans="7:7" ht="15" customHeight="1">
      <c r="G106" s="7"/>
    </row>
    <row r="107" spans="7:7" ht="15" customHeight="1">
      <c r="G107" s="7"/>
    </row>
    <row r="108" spans="7:7" ht="15" customHeight="1">
      <c r="G108" s="7"/>
    </row>
    <row r="109" spans="7:7" ht="15" customHeight="1">
      <c r="G109" s="7"/>
    </row>
    <row r="110" spans="7:7" ht="15" customHeight="1">
      <c r="G110" s="7"/>
    </row>
    <row r="111" spans="7:7" ht="15" customHeight="1">
      <c r="G111" s="7"/>
    </row>
    <row r="112" spans="7:7" ht="15" customHeight="1">
      <c r="G112" s="7"/>
    </row>
    <row r="113" spans="7:7" ht="15" customHeight="1">
      <c r="G113" s="7"/>
    </row>
    <row r="114" spans="7:7" ht="15" customHeight="1">
      <c r="G114" s="7"/>
    </row>
    <row r="115" spans="7:7" ht="15" customHeight="1">
      <c r="G115" s="7"/>
    </row>
    <row r="116" spans="7:7" ht="15" customHeight="1">
      <c r="G116" s="7"/>
    </row>
    <row r="117" spans="7:7" ht="15" customHeight="1">
      <c r="G117" s="7"/>
    </row>
    <row r="118" spans="7:7" ht="15" customHeight="1">
      <c r="G118" s="7"/>
    </row>
    <row r="119" spans="7:7" ht="15" customHeight="1">
      <c r="G119" s="7"/>
    </row>
    <row r="120" spans="7:7" ht="15" customHeight="1">
      <c r="G120" s="7"/>
    </row>
    <row r="121" spans="7:7" ht="15" customHeight="1">
      <c r="G121" s="7"/>
    </row>
    <row r="122" spans="7:7" ht="15" customHeight="1">
      <c r="G122" s="7"/>
    </row>
    <row r="123" spans="7:7" ht="15" customHeight="1">
      <c r="G123" s="7"/>
    </row>
    <row r="124" spans="7:7" ht="15" customHeight="1">
      <c r="G124" s="7"/>
    </row>
    <row r="125" spans="7:7" ht="15" customHeight="1">
      <c r="G125" s="7"/>
    </row>
    <row r="126" spans="7:7" ht="15" customHeight="1">
      <c r="G126" s="7"/>
    </row>
    <row r="127" spans="7:7" ht="15" customHeight="1">
      <c r="G127" s="7"/>
    </row>
    <row r="128" spans="7:7" ht="15" customHeight="1">
      <c r="G128" s="7"/>
    </row>
    <row r="129" spans="7:7" ht="15" customHeight="1">
      <c r="G129" s="7"/>
    </row>
    <row r="130" spans="7:7" ht="15" customHeight="1">
      <c r="G130" s="7"/>
    </row>
    <row r="131" spans="7:7" ht="15" customHeight="1">
      <c r="G131" s="7"/>
    </row>
    <row r="132" spans="7:7" ht="15" customHeight="1">
      <c r="G132" s="7"/>
    </row>
    <row r="133" spans="7:7" ht="15" customHeight="1">
      <c r="G133" s="7"/>
    </row>
    <row r="134" spans="7:7" ht="15" customHeight="1">
      <c r="G134" s="7"/>
    </row>
    <row r="135" spans="7:7" ht="15" customHeight="1">
      <c r="G135" s="7"/>
    </row>
    <row r="136" spans="7:7" ht="15" customHeight="1">
      <c r="G136" s="7"/>
    </row>
    <row r="137" spans="7:7" ht="15" customHeight="1">
      <c r="G137" s="7"/>
    </row>
    <row r="138" spans="7:7" ht="15" customHeight="1">
      <c r="G138" s="7"/>
    </row>
    <row r="139" spans="7:7" ht="15" customHeight="1">
      <c r="G139" s="7"/>
    </row>
    <row r="140" spans="7:7" ht="15" customHeight="1">
      <c r="G140" s="7"/>
    </row>
    <row r="141" spans="7:7" ht="15" customHeight="1">
      <c r="G141" s="7"/>
    </row>
    <row r="142" spans="7:7" ht="15" customHeight="1">
      <c r="G142" s="7"/>
    </row>
    <row r="143" spans="7:7" ht="15" customHeight="1">
      <c r="G143" s="7"/>
    </row>
    <row r="144" spans="7:7" ht="15" customHeight="1">
      <c r="G144" s="7"/>
    </row>
    <row r="145" spans="7:7" ht="15" customHeight="1">
      <c r="G145" s="7"/>
    </row>
    <row r="146" spans="7:7" ht="15" customHeight="1">
      <c r="G146" s="7"/>
    </row>
    <row r="147" spans="7:7" ht="15" customHeight="1">
      <c r="G147" s="7"/>
    </row>
    <row r="148" spans="7:7" ht="15" customHeight="1">
      <c r="G148" s="7"/>
    </row>
    <row r="149" spans="7:7" ht="15" customHeight="1">
      <c r="G149" s="7"/>
    </row>
    <row r="150" spans="7:7" ht="15" customHeight="1">
      <c r="G150" s="7"/>
    </row>
    <row r="151" spans="7:7" ht="15" customHeight="1">
      <c r="G151" s="7"/>
    </row>
    <row r="152" spans="7:7" ht="15" customHeight="1">
      <c r="G152" s="7"/>
    </row>
    <row r="153" spans="7:7" ht="15" customHeight="1">
      <c r="G153" s="7"/>
    </row>
    <row r="154" spans="7:7" ht="15" customHeight="1">
      <c r="G154" s="7"/>
    </row>
    <row r="155" spans="7:7" ht="15" customHeight="1">
      <c r="G155" s="7"/>
    </row>
    <row r="156" spans="7:7" ht="15" customHeight="1">
      <c r="G156" s="7"/>
    </row>
    <row r="157" spans="7:7" ht="15" customHeight="1">
      <c r="G157" s="7"/>
    </row>
    <row r="158" spans="7:7" ht="15" customHeight="1">
      <c r="G158" s="7"/>
    </row>
    <row r="159" spans="7:7" ht="15" customHeight="1">
      <c r="G159" s="7"/>
    </row>
    <row r="160" spans="7:7" ht="15" customHeight="1">
      <c r="G160" s="7"/>
    </row>
    <row r="161" spans="7:7" ht="15" customHeight="1">
      <c r="G161" s="7"/>
    </row>
    <row r="162" spans="7:7" ht="15" customHeight="1">
      <c r="G162" s="7"/>
    </row>
    <row r="163" spans="7:7" ht="15" customHeight="1">
      <c r="G163" s="7"/>
    </row>
    <row r="164" spans="7:7" ht="15" customHeight="1">
      <c r="G164" s="7"/>
    </row>
    <row r="165" spans="7:7" ht="15" customHeight="1">
      <c r="G165" s="7"/>
    </row>
    <row r="166" spans="7:7" ht="15" customHeight="1">
      <c r="G166" s="7"/>
    </row>
    <row r="167" spans="7:7" ht="15" customHeight="1">
      <c r="G167" s="7"/>
    </row>
    <row r="168" spans="7:7" ht="15" customHeight="1">
      <c r="G168" s="7"/>
    </row>
    <row r="169" spans="7:7" ht="15" customHeight="1">
      <c r="G169" s="7"/>
    </row>
    <row r="170" spans="7:7" ht="15" customHeight="1">
      <c r="G170" s="7"/>
    </row>
    <row r="171" spans="7:7" ht="15" customHeight="1">
      <c r="G171" s="7"/>
    </row>
    <row r="172" spans="7:7" ht="15" customHeight="1">
      <c r="G172" s="7"/>
    </row>
    <row r="173" spans="7:7" ht="15" customHeight="1">
      <c r="G173" s="7"/>
    </row>
    <row r="174" spans="7:7" ht="15" customHeight="1">
      <c r="G174" s="7"/>
    </row>
    <row r="175" spans="7:7" ht="15" customHeight="1">
      <c r="G175" s="7"/>
    </row>
    <row r="176" spans="7:7" ht="15" customHeight="1">
      <c r="G176" s="7"/>
    </row>
    <row r="177" spans="7:7" ht="15" customHeight="1">
      <c r="G177" s="7"/>
    </row>
    <row r="178" spans="7:7" ht="15" customHeight="1">
      <c r="G178" s="7"/>
    </row>
    <row r="179" spans="7:7" ht="15" customHeight="1">
      <c r="G179" s="7"/>
    </row>
    <row r="180" spans="7:7" ht="15" customHeight="1">
      <c r="G180" s="7"/>
    </row>
    <row r="181" spans="7:7" ht="15" customHeight="1">
      <c r="G181" s="7"/>
    </row>
    <row r="182" spans="7:7" ht="15" customHeight="1">
      <c r="G182" s="7"/>
    </row>
    <row r="183" spans="7:7" ht="15" customHeight="1">
      <c r="G183" s="7"/>
    </row>
  </sheetData>
  <hyperlinks>
    <hyperlink ref="B24" r:id="rId1" tooltip="California Climate Investments webpage" xr:uid="{00000000-0004-0000-0000-000000000000}"/>
    <hyperlink ref="B13" r:id="rId2" tooltip="California Climate Investments Co-benefits Webpage" xr:uid="{00000000-0004-0000-0000-000001000000}"/>
    <hyperlink ref="B26" r:id="rId3" location="page=53" tooltip="CAL FIRE Urban Foresters List" xr:uid="{00000000-0004-0000-0000-000002000000}"/>
    <hyperlink ref="B13:F13" r:id="rId4" tooltip="Link to CCI Co-benefits Webpage" display="www.arb.ca.gov/cci-cobenefits" xr:uid="{00000000-0004-0000-0000-000003000000}"/>
    <hyperlink ref="B10" r:id="rId5" tooltip="California Climate Investments Resources webpage" xr:uid="{00000000-0004-0000-0000-000004000000}"/>
    <hyperlink ref="B22" r:id="rId6" tooltip="California Climate Investments email" xr:uid="{00000000-0004-0000-0000-000005000000}"/>
    <hyperlink ref="B17:E17" r:id="rId7" display="A step-by-step user guide, including a project example, for this Benefits Calculator Tool is available here." xr:uid="{00000000-0004-0000-0000-000006000000}"/>
    <hyperlink ref="B17:F17" r:id="rId8" display="A step-by-step user guide, including a project example, for this Benefits Calculator Tool is available here (http://www.arb.ca.gov/cc/capandtrade/auctionproceeds/calfire_ucf_draftuserguide_120919.pdf)." xr:uid="{00000000-0004-0000-0000-000007000000}"/>
    <hyperlink ref="B18" r:id="rId9" tooltip="Urban and Community Forestry Program Calculator Tool User Guide PDF" xr:uid="{00000000-0004-0000-0000-000008000000}"/>
  </hyperlinks>
  <pageMargins left="0.5" right="0.5" top="0.5" bottom="0.5" header="0.3" footer="0.3"/>
  <pageSetup scale="77" fitToHeight="0" orientation="landscape" r:id="rId10"/>
  <headerFooter>
    <oddFooter>&amp;L&amp;"Avenir LT Std 55 Roman,Regular"&amp;12FINAL - January 28, 2020&amp;C&amp;"Avenir LT Std 55 Roman,Regular"&amp;12Page &amp;P of &amp;N&amp;R&amp;"Avenir LT Std 55 Roman,Regular"&amp;12Read Me</oddFooter>
  </headerFooter>
  <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66"/>
  </sheetPr>
  <dimension ref="A1:J92"/>
  <sheetViews>
    <sheetView showGridLines="0" view="pageLayout" zoomScaleNormal="100" workbookViewId="0">
      <selection activeCell="F15" sqref="F15"/>
    </sheetView>
  </sheetViews>
  <sheetFormatPr defaultColWidth="9.140625" defaultRowHeight="15"/>
  <cols>
    <col min="1" max="1" width="2.7109375" style="1" customWidth="1"/>
    <col min="2" max="2" width="7.85546875" style="1" customWidth="1"/>
    <col min="3" max="3" width="38.140625" style="1" customWidth="1"/>
    <col min="4" max="4" width="13.7109375" style="1" customWidth="1"/>
    <col min="5" max="5" width="77.7109375" style="1" customWidth="1"/>
    <col min="6" max="6" width="20.140625" style="1" customWidth="1"/>
    <col min="7" max="7" width="2.140625" style="1" customWidth="1"/>
    <col min="8" max="8" width="19.42578125" style="1" customWidth="1"/>
    <col min="9" max="9" width="16.85546875" style="1" customWidth="1"/>
    <col min="10" max="10" width="14.140625" style="1" customWidth="1"/>
    <col min="11" max="11" width="31.7109375" style="1" customWidth="1"/>
    <col min="12" max="16384" width="9.140625" style="1"/>
  </cols>
  <sheetData>
    <row r="1" spans="1:10" ht="18.75" customHeight="1">
      <c r="A1" s="80"/>
      <c r="B1" s="348" t="s">
        <v>1</v>
      </c>
      <c r="C1" s="348"/>
      <c r="D1" s="348"/>
      <c r="E1" s="348"/>
      <c r="F1" s="348"/>
    </row>
    <row r="2" spans="1:10" ht="18.75" customHeight="1">
      <c r="A2" s="80"/>
      <c r="B2" s="357" t="s">
        <v>0</v>
      </c>
      <c r="C2" s="355"/>
      <c r="D2" s="355"/>
      <c r="E2" s="355"/>
      <c r="F2" s="355"/>
    </row>
    <row r="3" spans="1:10" ht="18.75" customHeight="1">
      <c r="A3" s="80"/>
      <c r="B3" s="348" t="s">
        <v>2</v>
      </c>
      <c r="C3" s="348"/>
      <c r="D3" s="348"/>
      <c r="E3" s="348"/>
      <c r="F3" s="348"/>
    </row>
    <row r="4" spans="1:10" ht="18.75" customHeight="1">
      <c r="A4" s="80"/>
      <c r="B4" s="350" t="s">
        <v>3</v>
      </c>
      <c r="C4" s="350"/>
      <c r="D4" s="350"/>
      <c r="E4" s="350"/>
      <c r="F4" s="350"/>
    </row>
    <row r="5" spans="1:10" ht="18.75" customHeight="1">
      <c r="A5" s="80"/>
      <c r="B5" s="357" t="s">
        <v>0</v>
      </c>
      <c r="C5" s="355"/>
      <c r="D5" s="355"/>
      <c r="E5" s="355"/>
      <c r="F5" s="355"/>
    </row>
    <row r="6" spans="1:10" ht="18.75" customHeight="1">
      <c r="A6" s="80"/>
      <c r="B6" s="348" t="s">
        <v>4</v>
      </c>
      <c r="C6" s="348"/>
      <c r="D6" s="348"/>
      <c r="E6" s="348"/>
      <c r="F6" s="348"/>
    </row>
    <row r="7" spans="1:10" ht="18.75" customHeight="1">
      <c r="A7" s="81"/>
      <c r="B7" s="418" t="s">
        <v>0</v>
      </c>
      <c r="C7" s="81"/>
      <c r="D7" s="81"/>
      <c r="E7" s="81"/>
      <c r="F7" s="81"/>
    </row>
    <row r="8" spans="1:10" ht="63" customHeight="1">
      <c r="B8" s="415" t="s">
        <v>223</v>
      </c>
      <c r="C8" s="415"/>
      <c r="D8" s="415"/>
      <c r="E8" s="415"/>
      <c r="F8" s="415"/>
    </row>
    <row r="9" spans="1:10" ht="14.25" customHeight="1">
      <c r="A9" s="615"/>
      <c r="B9" s="395" t="s">
        <v>0</v>
      </c>
      <c r="C9" s="395" t="s">
        <v>0</v>
      </c>
      <c r="D9" s="395" t="s">
        <v>0</v>
      </c>
      <c r="E9" s="395" t="s">
        <v>0</v>
      </c>
      <c r="F9" s="395" t="s">
        <v>0</v>
      </c>
    </row>
    <row r="10" spans="1:10" ht="18" customHeight="1">
      <c r="B10" s="396" t="s">
        <v>224</v>
      </c>
      <c r="C10" s="396"/>
      <c r="D10" s="397" t="s">
        <v>0</v>
      </c>
      <c r="E10" s="397" t="s">
        <v>0</v>
      </c>
      <c r="F10" s="397" t="s">
        <v>0</v>
      </c>
    </row>
    <row r="11" spans="1:10" ht="18" customHeight="1">
      <c r="B11" s="415" t="s">
        <v>225</v>
      </c>
      <c r="C11" s="415"/>
      <c r="D11" s="415"/>
      <c r="E11" s="415"/>
      <c r="F11" s="415"/>
    </row>
    <row r="12" spans="1:10" ht="15.75" thickBot="1">
      <c r="B12" s="416" t="s">
        <v>0</v>
      </c>
      <c r="C12" s="416" t="s">
        <v>0</v>
      </c>
      <c r="D12" s="416" t="s">
        <v>0</v>
      </c>
      <c r="E12" s="416" t="s">
        <v>0</v>
      </c>
      <c r="F12" s="416" t="s">
        <v>0</v>
      </c>
    </row>
    <row r="13" spans="1:10" ht="16.5" hidden="1" thickBot="1">
      <c r="A13" s="616"/>
      <c r="B13" s="412" t="s">
        <v>226</v>
      </c>
      <c r="C13" s="413" t="s">
        <v>39</v>
      </c>
      <c r="D13" s="414" t="s">
        <v>67</v>
      </c>
      <c r="E13" s="414" t="s">
        <v>68</v>
      </c>
      <c r="F13" s="413" t="s">
        <v>40</v>
      </c>
    </row>
    <row r="14" spans="1:10" ht="15" customHeight="1">
      <c r="B14" s="406"/>
      <c r="C14" s="407" t="s">
        <v>227</v>
      </c>
      <c r="D14" s="407"/>
      <c r="E14" s="408"/>
      <c r="F14" s="405" t="s">
        <v>228</v>
      </c>
      <c r="G14" s="7"/>
      <c r="H14" s="7"/>
      <c r="I14" s="7"/>
      <c r="J14" s="7"/>
    </row>
    <row r="15" spans="1:10" ht="35.1" customHeight="1">
      <c r="B15" s="420">
        <v>1</v>
      </c>
      <c r="C15" s="409" t="s">
        <v>229</v>
      </c>
      <c r="D15" s="401"/>
      <c r="E15" s="402"/>
      <c r="F15" s="399"/>
      <c r="G15" s="7"/>
      <c r="H15" s="7"/>
      <c r="I15" s="7"/>
      <c r="J15" s="7"/>
    </row>
    <row r="16" spans="1:10" ht="34.5" customHeight="1">
      <c r="B16" s="421">
        <v>2</v>
      </c>
      <c r="C16" s="409" t="s">
        <v>230</v>
      </c>
      <c r="D16" s="410"/>
      <c r="E16" s="411"/>
      <c r="F16" s="399"/>
      <c r="G16" s="7"/>
      <c r="H16" s="7"/>
      <c r="I16" s="7"/>
      <c r="J16" s="7"/>
    </row>
    <row r="17" spans="1:10" ht="34.5" customHeight="1" thickBot="1">
      <c r="B17" s="398">
        <v>3</v>
      </c>
      <c r="C17" s="409" t="s">
        <v>231</v>
      </c>
      <c r="D17" s="403"/>
      <c r="E17" s="404"/>
      <c r="F17" s="400"/>
      <c r="G17" s="7"/>
      <c r="H17" s="7"/>
      <c r="I17" s="7"/>
      <c r="J17" s="7"/>
    </row>
    <row r="18" spans="1:10" ht="15" customHeight="1">
      <c r="A18" s="589"/>
      <c r="B18" s="416" t="s">
        <v>0</v>
      </c>
      <c r="C18" s="416" t="s">
        <v>0</v>
      </c>
      <c r="D18" s="416" t="s">
        <v>0</v>
      </c>
      <c r="E18" s="416" t="s">
        <v>0</v>
      </c>
      <c r="F18" s="416" t="s">
        <v>0</v>
      </c>
      <c r="G18" s="7"/>
      <c r="H18" s="7"/>
      <c r="I18" s="7"/>
      <c r="J18" s="7"/>
    </row>
    <row r="19" spans="1:10" ht="18" customHeight="1">
      <c r="B19" s="396" t="s">
        <v>232</v>
      </c>
      <c r="C19" s="396"/>
      <c r="D19" s="397" t="s">
        <v>0</v>
      </c>
      <c r="E19" s="397" t="s">
        <v>0</v>
      </c>
      <c r="F19" s="397" t="s">
        <v>0</v>
      </c>
    </row>
    <row r="20" spans="1:10" ht="15.75">
      <c r="B20" s="429" t="s">
        <v>233</v>
      </c>
      <c r="C20" s="417"/>
      <c r="D20" s="417"/>
      <c r="E20" s="417"/>
      <c r="F20" s="417"/>
    </row>
    <row r="21" spans="1:10" ht="15.75">
      <c r="B21" s="429" t="s">
        <v>234</v>
      </c>
      <c r="C21" s="417"/>
      <c r="D21" s="417"/>
      <c r="E21" s="417"/>
      <c r="F21" s="417"/>
    </row>
    <row r="22" spans="1:10" ht="16.5" thickBot="1">
      <c r="A22" s="84"/>
      <c r="B22" s="416" t="s">
        <v>0</v>
      </c>
      <c r="C22" s="416" t="s">
        <v>0</v>
      </c>
      <c r="D22" s="416" t="s">
        <v>0</v>
      </c>
      <c r="E22" s="416" t="s">
        <v>0</v>
      </c>
      <c r="F22" s="416" t="s">
        <v>0</v>
      </c>
      <c r="G22" s="7"/>
      <c r="H22" s="7"/>
      <c r="I22" s="7"/>
      <c r="J22" s="7"/>
    </row>
    <row r="23" spans="1:10" ht="9.75" hidden="1" customHeight="1" thickBot="1">
      <c r="A23" s="84"/>
      <c r="B23" s="425" t="s">
        <v>67</v>
      </c>
      <c r="C23" s="425" t="s">
        <v>39</v>
      </c>
      <c r="D23" s="425" t="s">
        <v>235</v>
      </c>
      <c r="E23" s="425" t="s">
        <v>68</v>
      </c>
      <c r="F23" s="425" t="s">
        <v>228</v>
      </c>
      <c r="G23" s="7"/>
      <c r="H23" s="7"/>
      <c r="I23" s="7"/>
      <c r="J23" s="7"/>
    </row>
    <row r="24" spans="1:10" ht="15.75" customHeight="1">
      <c r="A24" s="589"/>
      <c r="B24" s="422" t="s">
        <v>236</v>
      </c>
      <c r="C24" s="423"/>
      <c r="D24" s="427" t="s">
        <v>237</v>
      </c>
      <c r="E24" s="428"/>
      <c r="F24" s="82" t="s">
        <v>228</v>
      </c>
      <c r="G24" s="7"/>
      <c r="H24" s="7"/>
      <c r="I24" s="7"/>
      <c r="J24" s="7"/>
    </row>
    <row r="25" spans="1:10" ht="150" customHeight="1">
      <c r="A25" s="589"/>
      <c r="B25" s="617" t="s">
        <v>238</v>
      </c>
      <c r="C25" s="618"/>
      <c r="D25" s="426" t="s">
        <v>239</v>
      </c>
      <c r="E25" s="619"/>
      <c r="F25" s="424"/>
      <c r="G25" s="7"/>
      <c r="H25" s="7"/>
      <c r="I25" s="7"/>
      <c r="J25" s="7"/>
    </row>
    <row r="26" spans="1:10" ht="35.1" customHeight="1">
      <c r="A26" s="6"/>
      <c r="B26" s="620" t="s">
        <v>240</v>
      </c>
      <c r="C26" s="619"/>
      <c r="D26" s="621" t="s">
        <v>241</v>
      </c>
      <c r="E26" s="622"/>
      <c r="F26" s="83"/>
      <c r="G26" s="7"/>
      <c r="H26" s="7"/>
      <c r="I26" s="7"/>
      <c r="J26" s="7"/>
    </row>
    <row r="27" spans="1:10" ht="35.1" customHeight="1">
      <c r="A27" s="615"/>
      <c r="B27" s="623" t="s">
        <v>242</v>
      </c>
      <c r="C27" s="624"/>
      <c r="D27" s="624" t="s">
        <v>243</v>
      </c>
      <c r="E27" s="625"/>
      <c r="F27" s="419"/>
      <c r="G27" s="7"/>
      <c r="H27" s="7"/>
      <c r="I27" s="7"/>
      <c r="J27" s="7"/>
    </row>
    <row r="28" spans="1:10" ht="15" customHeight="1">
      <c r="A28" s="615"/>
      <c r="B28" s="416" t="s">
        <v>0</v>
      </c>
      <c r="C28" s="416" t="s">
        <v>0</v>
      </c>
      <c r="D28" s="416" t="s">
        <v>0</v>
      </c>
      <c r="E28" s="416" t="s">
        <v>0</v>
      </c>
      <c r="F28" s="416" t="s">
        <v>0</v>
      </c>
      <c r="G28" s="7"/>
      <c r="H28" s="7"/>
      <c r="I28" s="7"/>
      <c r="J28" s="7"/>
    </row>
    <row r="29" spans="1:10" ht="15.75">
      <c r="G29" s="7"/>
      <c r="H29" s="7"/>
      <c r="I29" s="7"/>
      <c r="J29" s="7"/>
    </row>
    <row r="30" spans="1:10" ht="15.75">
      <c r="G30" s="7"/>
      <c r="H30" s="7"/>
      <c r="I30" s="7"/>
      <c r="J30" s="7"/>
    </row>
    <row r="31" spans="1:10" ht="15.75">
      <c r="G31" s="7"/>
      <c r="H31" s="7"/>
      <c r="I31" s="7"/>
      <c r="J31" s="7"/>
    </row>
    <row r="32" spans="1:10" ht="15.75">
      <c r="G32" s="7"/>
      <c r="H32" s="7"/>
      <c r="I32" s="7"/>
      <c r="J32" s="7"/>
    </row>
    <row r="33" spans="7:10" ht="15.75">
      <c r="G33" s="7"/>
      <c r="H33" s="7"/>
      <c r="I33" s="7"/>
      <c r="J33" s="7"/>
    </row>
    <row r="34" spans="7:10" ht="15.75">
      <c r="G34" s="7"/>
      <c r="H34" s="7"/>
      <c r="I34" s="7"/>
      <c r="J34" s="7"/>
    </row>
    <row r="35" spans="7:10" ht="15.75">
      <c r="G35" s="7"/>
      <c r="H35" s="7"/>
      <c r="I35" s="7"/>
      <c r="J35" s="7"/>
    </row>
    <row r="36" spans="7:10" ht="15.75">
      <c r="G36" s="7"/>
      <c r="H36" s="7"/>
      <c r="I36" s="7"/>
      <c r="J36" s="7"/>
    </row>
    <row r="37" spans="7:10" ht="15.75">
      <c r="G37" s="7"/>
      <c r="H37" s="7"/>
      <c r="I37" s="7"/>
      <c r="J37" s="7"/>
    </row>
    <row r="38" spans="7:10" ht="15.75">
      <c r="G38" s="7"/>
      <c r="H38" s="7"/>
      <c r="I38" s="7"/>
      <c r="J38" s="7"/>
    </row>
    <row r="39" spans="7:10" ht="15.75">
      <c r="G39" s="7"/>
      <c r="H39" s="7"/>
      <c r="I39" s="7"/>
      <c r="J39" s="7"/>
    </row>
    <row r="40" spans="7:10" ht="15.75">
      <c r="G40" s="7"/>
      <c r="H40" s="7"/>
      <c r="I40" s="7"/>
      <c r="J40" s="7"/>
    </row>
    <row r="41" spans="7:10" ht="15.75">
      <c r="G41" s="7"/>
      <c r="H41" s="7"/>
      <c r="I41" s="7"/>
      <c r="J41" s="7"/>
    </row>
    <row r="42" spans="7:10" ht="15.75">
      <c r="G42" s="7"/>
      <c r="H42" s="7"/>
      <c r="I42" s="7"/>
      <c r="J42" s="7"/>
    </row>
    <row r="43" spans="7:10" ht="15.75">
      <c r="G43" s="7"/>
      <c r="H43" s="7"/>
      <c r="I43" s="7"/>
      <c r="J43" s="7"/>
    </row>
    <row r="44" spans="7:10" ht="15.75">
      <c r="G44" s="7"/>
      <c r="H44" s="7"/>
      <c r="I44" s="7"/>
      <c r="J44" s="7"/>
    </row>
    <row r="45" spans="7:10" ht="15.75">
      <c r="G45" s="7"/>
      <c r="H45" s="7"/>
      <c r="I45" s="7"/>
      <c r="J45" s="7"/>
    </row>
    <row r="46" spans="7:10" ht="15.75">
      <c r="G46" s="7"/>
      <c r="H46" s="7"/>
      <c r="I46" s="7"/>
      <c r="J46" s="7"/>
    </row>
    <row r="47" spans="7:10" ht="15.75">
      <c r="G47" s="7"/>
      <c r="H47" s="7"/>
      <c r="I47" s="7"/>
      <c r="J47" s="7"/>
    </row>
    <row r="48" spans="7:10" ht="15.75">
      <c r="G48" s="7"/>
      <c r="H48" s="7"/>
      <c r="I48" s="7"/>
      <c r="J48" s="7"/>
    </row>
    <row r="49" spans="7:10" ht="15.75">
      <c r="G49" s="7"/>
      <c r="H49" s="7"/>
      <c r="I49" s="7"/>
      <c r="J49" s="7"/>
    </row>
    <row r="50" spans="7:10" ht="15.75">
      <c r="G50" s="7"/>
      <c r="H50" s="7"/>
      <c r="I50" s="7"/>
      <c r="J50" s="7"/>
    </row>
    <row r="51" spans="7:10" ht="15.75">
      <c r="G51" s="7"/>
      <c r="H51" s="7"/>
      <c r="I51" s="7"/>
      <c r="J51" s="7"/>
    </row>
    <row r="52" spans="7:10" ht="15.75">
      <c r="G52" s="7"/>
      <c r="H52" s="7"/>
      <c r="I52" s="7"/>
      <c r="J52" s="7"/>
    </row>
    <row r="53" spans="7:10" ht="15.75">
      <c r="G53" s="7"/>
      <c r="H53" s="7"/>
      <c r="I53" s="7"/>
      <c r="J53" s="7"/>
    </row>
    <row r="54" spans="7:10" ht="15.75">
      <c r="G54" s="7"/>
      <c r="H54" s="7"/>
      <c r="I54" s="7"/>
      <c r="J54" s="7"/>
    </row>
    <row r="55" spans="7:10" ht="15.75">
      <c r="G55" s="7"/>
      <c r="H55" s="7"/>
      <c r="I55" s="7"/>
      <c r="J55" s="7"/>
    </row>
    <row r="56" spans="7:10" ht="15.75">
      <c r="G56" s="7"/>
      <c r="H56" s="7"/>
      <c r="I56" s="7"/>
      <c r="J56" s="7"/>
    </row>
    <row r="57" spans="7:10" ht="15.75">
      <c r="G57" s="7"/>
      <c r="H57" s="7"/>
      <c r="I57" s="7"/>
      <c r="J57" s="7"/>
    </row>
    <row r="58" spans="7:10" ht="15.75">
      <c r="G58" s="7"/>
      <c r="H58" s="7"/>
      <c r="I58" s="7"/>
      <c r="J58" s="7"/>
    </row>
    <row r="59" spans="7:10" ht="15.75">
      <c r="G59" s="7"/>
      <c r="H59" s="7"/>
      <c r="I59" s="7"/>
      <c r="J59" s="7"/>
    </row>
    <row r="60" spans="7:10" ht="15.75">
      <c r="G60" s="7"/>
      <c r="H60" s="7"/>
      <c r="I60" s="7"/>
      <c r="J60" s="7"/>
    </row>
    <row r="61" spans="7:10" ht="15.75">
      <c r="G61" s="7"/>
      <c r="H61" s="7"/>
      <c r="I61" s="7"/>
      <c r="J61" s="7"/>
    </row>
    <row r="62" spans="7:10" ht="15.75">
      <c r="G62" s="7"/>
      <c r="H62" s="7"/>
      <c r="I62" s="7"/>
      <c r="J62" s="7"/>
    </row>
    <row r="63" spans="7:10" ht="15.75">
      <c r="G63" s="7"/>
      <c r="H63" s="7"/>
      <c r="I63" s="7"/>
      <c r="J63" s="7"/>
    </row>
    <row r="64" spans="7:10" ht="15.75">
      <c r="G64" s="7"/>
      <c r="H64" s="7"/>
      <c r="I64" s="7"/>
      <c r="J64" s="7"/>
    </row>
    <row r="65" spans="7:10" ht="15.75">
      <c r="G65" s="7"/>
      <c r="H65" s="7"/>
      <c r="I65" s="7"/>
      <c r="J65" s="7"/>
    </row>
    <row r="66" spans="7:10" ht="15.75">
      <c r="G66" s="7"/>
      <c r="H66" s="7"/>
      <c r="I66" s="7"/>
      <c r="J66" s="7"/>
    </row>
    <row r="67" spans="7:10" ht="15.75">
      <c r="G67" s="7"/>
      <c r="H67" s="7"/>
      <c r="I67" s="7"/>
      <c r="J67" s="7"/>
    </row>
    <row r="68" spans="7:10" ht="15.75">
      <c r="G68" s="7"/>
      <c r="H68" s="7"/>
      <c r="I68" s="7"/>
      <c r="J68" s="7"/>
    </row>
    <row r="69" spans="7:10" ht="15.75">
      <c r="G69" s="7"/>
      <c r="H69" s="7"/>
      <c r="I69" s="7"/>
      <c r="J69" s="7"/>
    </row>
    <row r="70" spans="7:10" ht="15.75">
      <c r="G70" s="7"/>
      <c r="H70" s="7"/>
      <c r="I70" s="7"/>
      <c r="J70" s="7"/>
    </row>
    <row r="71" spans="7:10" ht="15.75">
      <c r="G71" s="7"/>
      <c r="H71" s="7"/>
      <c r="I71" s="7"/>
      <c r="J71" s="7"/>
    </row>
    <row r="72" spans="7:10" ht="15.75">
      <c r="G72" s="7"/>
      <c r="H72" s="7"/>
      <c r="I72" s="7"/>
      <c r="J72" s="7"/>
    </row>
    <row r="73" spans="7:10" ht="15.75">
      <c r="G73" s="7"/>
      <c r="H73" s="7"/>
      <c r="I73" s="7"/>
      <c r="J73" s="7"/>
    </row>
    <row r="74" spans="7:10" ht="15.75">
      <c r="G74" s="7"/>
      <c r="H74" s="7"/>
      <c r="I74" s="7"/>
      <c r="J74" s="7"/>
    </row>
    <row r="75" spans="7:10" ht="15.75">
      <c r="G75" s="7"/>
      <c r="H75" s="7"/>
      <c r="I75" s="7"/>
      <c r="J75" s="7"/>
    </row>
    <row r="76" spans="7:10" ht="15.75">
      <c r="G76" s="7"/>
      <c r="H76" s="7"/>
      <c r="I76" s="7"/>
      <c r="J76" s="7"/>
    </row>
    <row r="77" spans="7:10" ht="15.75">
      <c r="G77" s="7"/>
      <c r="H77" s="7"/>
      <c r="I77" s="7"/>
      <c r="J77" s="7"/>
    </row>
    <row r="78" spans="7:10" ht="15.75">
      <c r="G78" s="7"/>
      <c r="H78" s="7"/>
      <c r="I78" s="7"/>
      <c r="J78" s="7"/>
    </row>
    <row r="79" spans="7:10" ht="15.75">
      <c r="G79" s="7"/>
      <c r="H79" s="7"/>
      <c r="I79" s="7"/>
      <c r="J79" s="7"/>
    </row>
    <row r="80" spans="7:10" ht="15.75">
      <c r="G80" s="7"/>
      <c r="H80" s="7"/>
      <c r="I80" s="7"/>
      <c r="J80" s="7"/>
    </row>
    <row r="81" spans="7:10" ht="15.75">
      <c r="G81" s="7"/>
      <c r="H81" s="7"/>
      <c r="I81" s="7"/>
      <c r="J81" s="7"/>
    </row>
    <row r="82" spans="7:10" ht="15.75">
      <c r="G82" s="7"/>
      <c r="H82" s="7"/>
      <c r="I82" s="7"/>
      <c r="J82" s="7"/>
    </row>
    <row r="83" spans="7:10" ht="15.75">
      <c r="G83" s="7"/>
      <c r="H83" s="7"/>
      <c r="I83" s="7"/>
      <c r="J83" s="7"/>
    </row>
    <row r="84" spans="7:10" ht="15.75">
      <c r="G84" s="7"/>
      <c r="H84" s="7"/>
      <c r="I84" s="7"/>
      <c r="J84" s="7"/>
    </row>
    <row r="85" spans="7:10" ht="15.75">
      <c r="G85" s="7"/>
      <c r="H85" s="7"/>
      <c r="I85" s="7"/>
      <c r="J85" s="7"/>
    </row>
    <row r="86" spans="7:10" ht="15.75">
      <c r="G86" s="7"/>
      <c r="H86" s="7"/>
      <c r="I86" s="7"/>
      <c r="J86" s="7"/>
    </row>
    <row r="87" spans="7:10" ht="15.75">
      <c r="G87" s="7"/>
      <c r="H87" s="7"/>
      <c r="I87" s="7"/>
      <c r="J87" s="7"/>
    </row>
    <row r="88" spans="7:10" ht="15.75">
      <c r="G88" s="7"/>
      <c r="H88" s="7"/>
      <c r="I88" s="7"/>
      <c r="J88" s="7"/>
    </row>
    <row r="89" spans="7:10" ht="15.75">
      <c r="G89" s="7"/>
      <c r="H89" s="7"/>
      <c r="I89" s="7"/>
      <c r="J89" s="7"/>
    </row>
    <row r="90" spans="7:10" ht="15.75">
      <c r="G90" s="7"/>
      <c r="H90" s="7"/>
      <c r="I90" s="7"/>
      <c r="J90" s="7"/>
    </row>
    <row r="91" spans="7:10" ht="15.75">
      <c r="G91" s="7"/>
      <c r="H91" s="7"/>
      <c r="I91" s="7"/>
      <c r="J91" s="7"/>
    </row>
    <row r="92" spans="7:10" ht="15.75">
      <c r="G92" s="7"/>
      <c r="H92" s="7"/>
      <c r="I92" s="7"/>
      <c r="J92" s="7"/>
    </row>
  </sheetData>
  <sheetProtection algorithmName="SHA-512" hashValue="SzTUkXsxpSbIQjypI/P8pPeR2dmey8TkFYtBNjwIyv2/3n+xXxP3zha+tlnnWrBkoZAgpZKTdSz6wQh4YxIzoQ==" saltValue="2sJR5fldFKSccZ6ih1Ik3w==" spinCount="100000" sheet="1" objects="1" scenarios="1"/>
  <pageMargins left="0.5" right="0.5" top="0.5" bottom="0.5" header="0.3" footer="0.3"/>
  <pageSetup scale="72" orientation="landscape" r:id="rId1"/>
  <headerFooter>
    <oddFooter>&amp;L&amp;"Avenir LT Std 55 Roman,Regular"&amp;12FINAL - January 28, 2020&amp;C&amp;"Avenir LT Std 55 Roman,Regular"&amp;12Page &amp;P of &amp;N&amp;R&amp;"Avenir LT Std 55 Roman,Regular"&amp;12Documentation</oddFooter>
  </headerFooter>
  <drawing r:id="rId2"/>
  <tableParts count="2">
    <tablePart r:id="rId3"/>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'Defaults &lt;HIDE&gt;'!$B$10:$B$11</xm:f>
          </x14:formula1>
          <xm:sqref>F25:F27 F15:F17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66"/>
    <pageSetUpPr fitToPage="1"/>
  </sheetPr>
  <dimension ref="A1:K68"/>
  <sheetViews>
    <sheetView showGridLines="0" view="pageLayout" zoomScaleNormal="100" workbookViewId="0">
      <selection activeCell="B8" sqref="B8"/>
    </sheetView>
  </sheetViews>
  <sheetFormatPr defaultColWidth="9.140625" defaultRowHeight="15"/>
  <cols>
    <col min="1" max="1" width="2.85546875" style="72" customWidth="1"/>
    <col min="2" max="2" width="45.140625" style="89" customWidth="1"/>
    <col min="3" max="3" width="21.7109375" style="89" customWidth="1"/>
    <col min="4" max="4" width="121.5703125" style="96" customWidth="1"/>
    <col min="5" max="5" width="22.7109375" style="72" customWidth="1"/>
    <col min="6" max="6" width="6.7109375" style="72" customWidth="1"/>
    <col min="7" max="7" width="9.140625" style="72" customWidth="1"/>
    <col min="8" max="8" width="34.5703125" style="72" bestFit="1" customWidth="1"/>
    <col min="9" max="9" width="19.42578125" style="72" customWidth="1"/>
    <col min="10" max="10" width="16.85546875" style="72" customWidth="1"/>
    <col min="11" max="11" width="14.140625" style="72" customWidth="1"/>
    <col min="12" max="12" width="31.7109375" style="72" customWidth="1"/>
    <col min="13" max="16384" width="9.140625" style="72"/>
  </cols>
  <sheetData>
    <row r="1" spans="1:11" ht="18.75" customHeight="1">
      <c r="A1" s="434" t="s">
        <v>0</v>
      </c>
      <c r="B1" s="430" t="str">
        <f>Electricity!B1</f>
        <v>California Air Resources Board</v>
      </c>
      <c r="C1" s="430"/>
      <c r="D1" s="431"/>
      <c r="E1" s="85"/>
    </row>
    <row r="2" spans="1:11" ht="18.75" customHeight="1">
      <c r="A2" s="346" t="s">
        <v>0</v>
      </c>
      <c r="B2" s="436" t="s">
        <v>0</v>
      </c>
      <c r="C2" s="432"/>
      <c r="D2" s="433"/>
      <c r="E2" s="85"/>
    </row>
    <row r="3" spans="1:11" ht="18.75" customHeight="1">
      <c r="A3" s="346" t="s">
        <v>0</v>
      </c>
      <c r="B3" s="432" t="str">
        <f>Electricity!B3</f>
        <v>Benefits Calculator Tool for the</v>
      </c>
      <c r="C3" s="432"/>
      <c r="D3" s="433"/>
      <c r="E3" s="85"/>
    </row>
    <row r="4" spans="1:11" ht="18.75" customHeight="1">
      <c r="A4" s="346" t="s">
        <v>0</v>
      </c>
      <c r="B4" s="432" t="str">
        <f>Electricity!B4</f>
        <v>Urban and Community Forestry Program</v>
      </c>
      <c r="C4" s="432"/>
      <c r="D4" s="433"/>
      <c r="E4" s="85"/>
    </row>
    <row r="5" spans="1:11" ht="18.75" customHeight="1">
      <c r="A5" s="346" t="s">
        <v>0</v>
      </c>
      <c r="B5" s="436" t="s">
        <v>0</v>
      </c>
      <c r="C5" s="432"/>
      <c r="D5" s="433"/>
      <c r="E5" s="85"/>
    </row>
    <row r="6" spans="1:11" ht="18.75" customHeight="1">
      <c r="A6" s="346" t="s">
        <v>0</v>
      </c>
      <c r="B6" s="432" t="str">
        <f>Electricity!B6</f>
        <v>California Climate Investments</v>
      </c>
      <c r="C6" s="432"/>
      <c r="D6" s="433"/>
      <c r="E6" s="85"/>
    </row>
    <row r="7" spans="1:11" ht="18.75" customHeight="1">
      <c r="A7" s="346" t="s">
        <v>0</v>
      </c>
      <c r="B7" s="437" t="s">
        <v>0</v>
      </c>
      <c r="C7" s="437" t="s">
        <v>0</v>
      </c>
      <c r="D7" s="438" t="s">
        <v>0</v>
      </c>
      <c r="E7" s="85"/>
    </row>
    <row r="8" spans="1:11" ht="18.75" customHeight="1" thickBot="1">
      <c r="A8" s="346" t="s">
        <v>0</v>
      </c>
      <c r="B8" s="86" t="s">
        <v>244</v>
      </c>
      <c r="C8" s="87"/>
      <c r="D8" s="439" t="s">
        <v>0</v>
      </c>
      <c r="E8" s="77"/>
    </row>
    <row r="9" spans="1:11" ht="18.75" customHeight="1" thickBot="1">
      <c r="A9" s="346" t="s">
        <v>0</v>
      </c>
      <c r="B9" s="513" t="s">
        <v>245</v>
      </c>
      <c r="C9" s="514"/>
      <c r="D9" s="515"/>
      <c r="E9" s="77"/>
    </row>
    <row r="10" spans="1:11" ht="18.75" hidden="1" customHeight="1" thickBot="1">
      <c r="A10" s="346"/>
      <c r="B10" s="446" t="s">
        <v>39</v>
      </c>
      <c r="C10" s="446" t="s">
        <v>246</v>
      </c>
      <c r="D10" s="446" t="s">
        <v>247</v>
      </c>
      <c r="E10" s="77"/>
    </row>
    <row r="11" spans="1:11" ht="111" thickBot="1">
      <c r="A11" s="346" t="s">
        <v>0</v>
      </c>
      <c r="B11" s="451" t="s">
        <v>248</v>
      </c>
      <c r="C11" s="452">
        <v>0.03</v>
      </c>
      <c r="D11" s="453" t="s">
        <v>249</v>
      </c>
      <c r="E11" s="88"/>
      <c r="F11" s="7"/>
      <c r="G11" s="7"/>
      <c r="H11" s="7"/>
      <c r="I11" s="7"/>
      <c r="J11" s="7"/>
      <c r="K11" s="7"/>
    </row>
    <row r="12" spans="1:11" ht="35.1" customHeight="1" thickBot="1">
      <c r="A12" s="346" t="s">
        <v>0</v>
      </c>
      <c r="B12" s="449" t="s">
        <v>250</v>
      </c>
      <c r="C12" s="454">
        <v>10</v>
      </c>
      <c r="D12" s="455" t="s">
        <v>251</v>
      </c>
      <c r="F12" s="7"/>
      <c r="G12" s="7"/>
      <c r="H12" s="7"/>
      <c r="I12" s="7"/>
      <c r="J12" s="7"/>
      <c r="K12" s="7"/>
    </row>
    <row r="13" spans="1:11" ht="35.1" customHeight="1" thickBot="1">
      <c r="A13" s="346" t="s">
        <v>0</v>
      </c>
      <c r="B13" s="449" t="s">
        <v>252</v>
      </c>
      <c r="C13" s="454">
        <v>20</v>
      </c>
      <c r="D13" s="455" t="s">
        <v>253</v>
      </c>
      <c r="F13" s="7"/>
      <c r="G13" s="7"/>
      <c r="H13" s="7"/>
      <c r="I13" s="7"/>
      <c r="J13" s="7"/>
      <c r="K13" s="7"/>
    </row>
    <row r="14" spans="1:11" ht="95.25" thickBot="1">
      <c r="A14" s="346" t="s">
        <v>0</v>
      </c>
      <c r="B14" s="451" t="s">
        <v>254</v>
      </c>
      <c r="C14" s="456">
        <v>0.22786834860717745</v>
      </c>
      <c r="D14" s="457" t="s">
        <v>255</v>
      </c>
      <c r="F14" s="7"/>
      <c r="G14" s="7"/>
      <c r="H14" s="7"/>
      <c r="I14" s="7"/>
      <c r="J14" s="7"/>
      <c r="K14" s="7"/>
    </row>
    <row r="15" spans="1:11" ht="35.1" customHeight="1">
      <c r="A15" s="346" t="s">
        <v>0</v>
      </c>
      <c r="B15" s="451" t="s">
        <v>256</v>
      </c>
      <c r="C15" s="458">
        <v>5.3099999999999996E-3</v>
      </c>
      <c r="D15" s="457" t="s">
        <v>257</v>
      </c>
      <c r="F15" s="7"/>
      <c r="G15" s="7"/>
      <c r="H15" s="7"/>
      <c r="I15" s="7"/>
      <c r="J15" s="7"/>
      <c r="K15" s="7"/>
    </row>
    <row r="16" spans="1:11" ht="35.1" customHeight="1">
      <c r="A16" s="346" t="s">
        <v>0</v>
      </c>
      <c r="B16" s="466" t="s">
        <v>258</v>
      </c>
      <c r="C16" s="464">
        <v>0.46300000000000002</v>
      </c>
      <c r="D16" s="467" t="s">
        <v>259</v>
      </c>
      <c r="F16" s="7"/>
      <c r="G16" s="7"/>
      <c r="H16" s="7"/>
      <c r="I16" s="7"/>
      <c r="J16" s="7"/>
      <c r="K16" s="7"/>
    </row>
    <row r="17" spans="1:11" ht="35.1" customHeight="1">
      <c r="A17" s="346" t="s">
        <v>0</v>
      </c>
      <c r="B17" s="466" t="s">
        <v>260</v>
      </c>
      <c r="C17" s="464">
        <v>0.25</v>
      </c>
      <c r="D17" s="467" t="s">
        <v>259</v>
      </c>
      <c r="F17" s="7"/>
      <c r="G17" s="7"/>
      <c r="H17" s="7"/>
      <c r="I17" s="7"/>
      <c r="J17" s="7"/>
      <c r="K17" s="7"/>
    </row>
    <row r="18" spans="1:11" ht="35.1" customHeight="1">
      <c r="A18" s="346" t="s">
        <v>0</v>
      </c>
      <c r="B18" s="466" t="s">
        <v>261</v>
      </c>
      <c r="C18" s="464">
        <v>0.48399999999999999</v>
      </c>
      <c r="D18" s="467" t="s">
        <v>259</v>
      </c>
      <c r="F18" s="7"/>
      <c r="G18" s="7"/>
      <c r="H18" s="7"/>
      <c r="I18" s="7"/>
      <c r="J18" s="7"/>
      <c r="K18" s="7"/>
    </row>
    <row r="19" spans="1:11" ht="35.1" customHeight="1">
      <c r="A19" s="346" t="s">
        <v>0</v>
      </c>
      <c r="B19" s="466" t="s">
        <v>262</v>
      </c>
      <c r="C19" s="464">
        <v>0.58199999999999996</v>
      </c>
      <c r="D19" s="467" t="s">
        <v>259</v>
      </c>
      <c r="F19" s="7"/>
      <c r="G19" s="7"/>
      <c r="H19" s="7"/>
      <c r="I19" s="7"/>
      <c r="J19" s="7"/>
      <c r="K19" s="7"/>
    </row>
    <row r="20" spans="1:11" ht="35.1" customHeight="1">
      <c r="A20" s="346" t="s">
        <v>0</v>
      </c>
      <c r="B20" s="466" t="s">
        <v>263</v>
      </c>
      <c r="C20" s="464">
        <v>0.38</v>
      </c>
      <c r="D20" s="467" t="s">
        <v>259</v>
      </c>
      <c r="F20" s="7"/>
      <c r="G20" s="7"/>
      <c r="H20" s="7"/>
      <c r="I20" s="7"/>
      <c r="J20" s="7"/>
      <c r="K20" s="7"/>
    </row>
    <row r="21" spans="1:11" ht="35.1" customHeight="1">
      <c r="A21" s="346" t="s">
        <v>0</v>
      </c>
      <c r="B21" s="466" t="s">
        <v>264</v>
      </c>
      <c r="C21" s="464">
        <v>5.8000000000000003E-2</v>
      </c>
      <c r="D21" s="467" t="s">
        <v>259</v>
      </c>
      <c r="F21" s="7"/>
      <c r="G21" s="7"/>
      <c r="H21" s="7"/>
      <c r="I21" s="7"/>
      <c r="J21" s="7"/>
      <c r="K21" s="7"/>
    </row>
    <row r="22" spans="1:11" ht="35.1" customHeight="1" thickBot="1">
      <c r="A22" s="346" t="s">
        <v>0</v>
      </c>
      <c r="B22" s="468" t="s">
        <v>265</v>
      </c>
      <c r="C22" s="469">
        <v>0.17599999999999999</v>
      </c>
      <c r="D22" s="470" t="s">
        <v>259</v>
      </c>
      <c r="F22" s="7"/>
      <c r="G22" s="7"/>
      <c r="H22" s="7"/>
      <c r="I22" s="7"/>
      <c r="J22" s="7"/>
      <c r="K22" s="7"/>
    </row>
    <row r="23" spans="1:11" ht="205.5" thickBot="1">
      <c r="A23" s="346" t="s">
        <v>0</v>
      </c>
      <c r="B23" s="449" t="s">
        <v>266</v>
      </c>
      <c r="C23" s="460">
        <v>0.18</v>
      </c>
      <c r="D23" s="455" t="s">
        <v>267</v>
      </c>
      <c r="F23" s="7"/>
      <c r="G23" s="7"/>
      <c r="H23" s="7"/>
      <c r="I23" s="7"/>
      <c r="J23" s="7"/>
      <c r="K23" s="7"/>
    </row>
    <row r="24" spans="1:11" ht="65.099999999999994" customHeight="1" thickBot="1">
      <c r="A24" s="346" t="s">
        <v>0</v>
      </c>
      <c r="B24" s="449" t="s">
        <v>268</v>
      </c>
      <c r="C24" s="461">
        <v>0.9</v>
      </c>
      <c r="D24" s="455" t="s">
        <v>269</v>
      </c>
      <c r="F24" s="7"/>
      <c r="G24" s="7"/>
      <c r="H24" s="7"/>
      <c r="I24" s="7"/>
      <c r="J24" s="7"/>
      <c r="K24" s="7"/>
    </row>
    <row r="25" spans="1:11" ht="99.95" customHeight="1" thickBot="1">
      <c r="A25" s="346" t="s">
        <v>0</v>
      </c>
      <c r="B25" s="449" t="s">
        <v>270</v>
      </c>
      <c r="C25" s="461">
        <v>1.1100000000000001</v>
      </c>
      <c r="D25" s="455" t="s">
        <v>271</v>
      </c>
      <c r="F25" s="7"/>
      <c r="G25" s="7"/>
      <c r="H25" s="7"/>
      <c r="I25" s="7"/>
      <c r="J25" s="7"/>
      <c r="K25" s="7"/>
    </row>
    <row r="26" spans="1:11" ht="221.25" thickBot="1">
      <c r="A26" s="346" t="s">
        <v>0</v>
      </c>
      <c r="B26" s="447" t="s">
        <v>272</v>
      </c>
      <c r="C26" s="459">
        <v>0.23</v>
      </c>
      <c r="D26" s="448" t="s">
        <v>273</v>
      </c>
      <c r="F26" s="7"/>
      <c r="G26" s="7"/>
      <c r="H26" s="7"/>
      <c r="I26" s="7"/>
      <c r="J26" s="7"/>
      <c r="K26" s="7"/>
    </row>
    <row r="27" spans="1:11" ht="50.1" customHeight="1" thickBot="1">
      <c r="A27" s="346" t="s">
        <v>0</v>
      </c>
      <c r="B27" s="441" t="s">
        <v>274</v>
      </c>
      <c r="C27" s="443">
        <v>0.21</v>
      </c>
      <c r="D27" s="442" t="s">
        <v>275</v>
      </c>
      <c r="F27" s="7"/>
      <c r="G27" s="7"/>
      <c r="H27" s="7"/>
      <c r="I27" s="7"/>
      <c r="J27" s="7"/>
      <c r="K27" s="7"/>
    </row>
    <row r="28" spans="1:11" ht="50.1" customHeight="1" thickBot="1">
      <c r="A28" s="346" t="s">
        <v>0</v>
      </c>
      <c r="B28" s="444" t="s">
        <v>276</v>
      </c>
      <c r="C28" s="462">
        <v>0.05</v>
      </c>
      <c r="D28" s="445" t="s">
        <v>277</v>
      </c>
      <c r="F28" s="7"/>
      <c r="G28" s="7"/>
      <c r="H28" s="7"/>
      <c r="I28" s="7"/>
      <c r="J28" s="7"/>
      <c r="K28" s="7"/>
    </row>
    <row r="29" spans="1:11" ht="111" thickBot="1">
      <c r="A29" s="346" t="s">
        <v>0</v>
      </c>
      <c r="B29" s="449" t="s">
        <v>278</v>
      </c>
      <c r="C29" s="471">
        <v>2.0371008581845191E-5</v>
      </c>
      <c r="D29" s="450" t="s">
        <v>279</v>
      </c>
      <c r="F29" s="7"/>
      <c r="G29" s="7"/>
      <c r="H29" s="7"/>
      <c r="I29" s="7"/>
      <c r="J29" s="7"/>
      <c r="K29" s="7"/>
    </row>
    <row r="30" spans="1:11" ht="111" thickBot="1">
      <c r="A30" s="346" t="s">
        <v>0</v>
      </c>
      <c r="B30" s="449" t="s">
        <v>280</v>
      </c>
      <c r="C30" s="471">
        <v>1.2796768711452559E-4</v>
      </c>
      <c r="D30" s="450" t="s">
        <v>279</v>
      </c>
      <c r="F30" s="7"/>
      <c r="G30" s="7"/>
      <c r="H30" s="7"/>
      <c r="I30" s="7"/>
      <c r="J30" s="7"/>
      <c r="K30" s="7"/>
    </row>
    <row r="31" spans="1:11" ht="111" thickBot="1">
      <c r="A31" s="346" t="s">
        <v>0</v>
      </c>
      <c r="B31" s="451" t="s">
        <v>281</v>
      </c>
      <c r="C31" s="463">
        <v>3.2050911185721676E-5</v>
      </c>
      <c r="D31" s="453" t="s">
        <v>279</v>
      </c>
      <c r="F31" s="7"/>
      <c r="G31" s="7"/>
      <c r="H31" s="7"/>
      <c r="I31" s="7"/>
      <c r="J31" s="7"/>
      <c r="K31" s="7"/>
    </row>
    <row r="32" spans="1:11" ht="35.1" customHeight="1">
      <c r="A32" s="346" t="s">
        <v>0</v>
      </c>
      <c r="B32" s="472" t="s">
        <v>282</v>
      </c>
      <c r="C32" s="626">
        <v>8.0392156862745083E-3</v>
      </c>
      <c r="D32" s="473" t="s">
        <v>283</v>
      </c>
      <c r="F32" s="7"/>
      <c r="G32" s="7"/>
      <c r="H32" s="7"/>
      <c r="I32" s="7"/>
      <c r="J32" s="7"/>
      <c r="K32" s="7"/>
    </row>
    <row r="33" spans="1:11" ht="35.1" customHeight="1">
      <c r="A33" s="346" t="s">
        <v>0</v>
      </c>
      <c r="B33" s="466" t="s">
        <v>284</v>
      </c>
      <c r="C33" s="627">
        <v>0.12078431372549021</v>
      </c>
      <c r="D33" s="467" t="s">
        <v>283</v>
      </c>
      <c r="F33" s="7"/>
      <c r="G33" s="7"/>
      <c r="H33" s="7"/>
      <c r="I33" s="7"/>
      <c r="J33" s="7"/>
      <c r="K33" s="7"/>
    </row>
    <row r="34" spans="1:11" ht="35.1" customHeight="1" thickBot="1">
      <c r="A34" s="346" t="s">
        <v>0</v>
      </c>
      <c r="B34" s="474" t="s">
        <v>285</v>
      </c>
      <c r="C34" s="628">
        <v>7.4509803921568628E-3</v>
      </c>
      <c r="D34" s="475" t="s">
        <v>283</v>
      </c>
      <c r="F34" s="7"/>
      <c r="G34" s="7"/>
      <c r="H34" s="7"/>
      <c r="I34" s="7"/>
      <c r="J34" s="7"/>
      <c r="K34" s="7"/>
    </row>
    <row r="35" spans="1:11" ht="47.25">
      <c r="A35" s="346" t="s">
        <v>0</v>
      </c>
      <c r="B35" s="472" t="s">
        <v>286</v>
      </c>
      <c r="C35" s="477">
        <v>3.4600000000000001E-5</v>
      </c>
      <c r="D35" s="473" t="s">
        <v>287</v>
      </c>
      <c r="F35" s="7"/>
      <c r="G35" s="7"/>
      <c r="H35" s="7"/>
      <c r="I35" s="7"/>
      <c r="J35" s="7"/>
      <c r="K35" s="7"/>
    </row>
    <row r="36" spans="1:11" ht="47.25">
      <c r="A36" s="346" t="s">
        <v>0</v>
      </c>
      <c r="B36" s="466" t="s">
        <v>288</v>
      </c>
      <c r="C36" s="476">
        <v>1.33E-3</v>
      </c>
      <c r="D36" s="467" t="s">
        <v>287</v>
      </c>
      <c r="F36" s="7"/>
      <c r="G36" s="7"/>
      <c r="H36" s="7"/>
      <c r="I36" s="7"/>
      <c r="J36" s="7"/>
      <c r="K36" s="7"/>
    </row>
    <row r="37" spans="1:11" ht="48" thickBot="1">
      <c r="A37" s="346" t="s">
        <v>0</v>
      </c>
      <c r="B37" s="474" t="s">
        <v>289</v>
      </c>
      <c r="C37" s="478">
        <v>5.4700000000000001E-6</v>
      </c>
      <c r="D37" s="475" t="s">
        <v>287</v>
      </c>
      <c r="F37" s="7"/>
      <c r="G37" s="7"/>
      <c r="H37" s="7"/>
      <c r="I37" s="7"/>
      <c r="J37" s="7"/>
      <c r="K37" s="7"/>
    </row>
    <row r="38" spans="1:11" ht="47.25">
      <c r="A38" s="346" t="s">
        <v>0</v>
      </c>
      <c r="B38" s="472" t="s">
        <v>290</v>
      </c>
      <c r="C38" s="477">
        <v>6.8200000000000004E-5</v>
      </c>
      <c r="D38" s="473" t="s">
        <v>287</v>
      </c>
      <c r="F38" s="7"/>
      <c r="G38" s="7"/>
      <c r="H38" s="7"/>
      <c r="I38" s="7"/>
      <c r="J38" s="7"/>
      <c r="K38" s="7"/>
    </row>
    <row r="39" spans="1:11" ht="47.25">
      <c r="A39" s="346" t="s">
        <v>0</v>
      </c>
      <c r="B39" s="466" t="s">
        <v>291</v>
      </c>
      <c r="C39" s="476">
        <v>1.1900000000000001E-3</v>
      </c>
      <c r="D39" s="467" t="s">
        <v>287</v>
      </c>
      <c r="F39" s="7"/>
      <c r="G39" s="7"/>
      <c r="H39" s="7"/>
      <c r="I39" s="7"/>
      <c r="J39" s="7"/>
      <c r="K39" s="7"/>
    </row>
    <row r="40" spans="1:11" ht="48" thickBot="1">
      <c r="A40" s="346" t="s">
        <v>0</v>
      </c>
      <c r="B40" s="474" t="s">
        <v>292</v>
      </c>
      <c r="C40" s="478">
        <v>1.0399999999999999E-3</v>
      </c>
      <c r="D40" s="475" t="s">
        <v>287</v>
      </c>
      <c r="F40" s="7"/>
      <c r="G40" s="7"/>
      <c r="H40" s="7"/>
      <c r="I40" s="7"/>
      <c r="J40" s="7"/>
      <c r="K40" s="7"/>
    </row>
    <row r="41" spans="1:11" ht="80.099999999999994" customHeight="1">
      <c r="A41" s="346" t="s">
        <v>0</v>
      </c>
      <c r="B41" s="472" t="s">
        <v>293</v>
      </c>
      <c r="C41" s="479">
        <v>4.9000000000000002E-2</v>
      </c>
      <c r="D41" s="480" t="s">
        <v>294</v>
      </c>
      <c r="F41" s="7"/>
      <c r="G41" s="7"/>
      <c r="H41" s="7"/>
      <c r="I41" s="7"/>
      <c r="J41" s="7"/>
      <c r="K41" s="7"/>
    </row>
    <row r="42" spans="1:11" ht="80.099999999999994" customHeight="1">
      <c r="A42" s="346" t="s">
        <v>0</v>
      </c>
      <c r="B42" s="466" t="s">
        <v>295</v>
      </c>
      <c r="C42" s="464">
        <v>1.7999999999999999E-2</v>
      </c>
      <c r="D42" s="481" t="s">
        <v>294</v>
      </c>
      <c r="F42" s="7"/>
      <c r="G42" s="7"/>
      <c r="H42" s="7"/>
      <c r="I42" s="7"/>
      <c r="J42" s="7"/>
      <c r="K42" s="7"/>
    </row>
    <row r="43" spans="1:11" ht="80.099999999999994" customHeight="1" thickBot="1">
      <c r="A43" s="346" t="s">
        <v>0</v>
      </c>
      <c r="B43" s="474" t="s">
        <v>296</v>
      </c>
      <c r="C43" s="465">
        <v>7.4000000000000003E-3</v>
      </c>
      <c r="D43" s="482" t="s">
        <v>294</v>
      </c>
      <c r="F43" s="7"/>
      <c r="G43" s="7"/>
      <c r="H43" s="7"/>
      <c r="I43" s="7"/>
      <c r="J43" s="7"/>
      <c r="K43" s="7"/>
    </row>
    <row r="44" spans="1:11" ht="50.1" customHeight="1" thickBot="1">
      <c r="A44" s="346" t="s">
        <v>0</v>
      </c>
      <c r="B44" s="449" t="s">
        <v>297</v>
      </c>
      <c r="C44" s="460">
        <v>0.52</v>
      </c>
      <c r="D44" s="455" t="s">
        <v>298</v>
      </c>
      <c r="F44" s="7"/>
      <c r="G44" s="7"/>
      <c r="H44" s="7"/>
      <c r="I44" s="7"/>
      <c r="J44" s="7"/>
      <c r="K44" s="7"/>
    </row>
    <row r="45" spans="1:11" ht="50.1" customHeight="1" thickBot="1">
      <c r="A45" s="346" t="s">
        <v>0</v>
      </c>
      <c r="B45" s="449" t="s">
        <v>299</v>
      </c>
      <c r="C45" s="483">
        <f>388.9/1402.3</f>
        <v>0.2773301005490979</v>
      </c>
      <c r="D45" s="455" t="s">
        <v>300</v>
      </c>
      <c r="F45" s="7"/>
      <c r="G45" s="7"/>
      <c r="H45" s="7"/>
      <c r="I45" s="7"/>
      <c r="J45" s="7"/>
      <c r="K45" s="7"/>
    </row>
    <row r="46" spans="1:11" ht="50.1" customHeight="1" thickBot="1">
      <c r="A46" s="346" t="s">
        <v>0</v>
      </c>
      <c r="B46" s="451" t="s">
        <v>301</v>
      </c>
      <c r="C46" s="484">
        <v>0.66</v>
      </c>
      <c r="D46" s="457" t="s">
        <v>302</v>
      </c>
    </row>
    <row r="47" spans="1:11" ht="142.5" thickBot="1">
      <c r="A47" s="346" t="s">
        <v>0</v>
      </c>
      <c r="B47" s="449" t="s">
        <v>303</v>
      </c>
      <c r="C47" s="629">
        <v>0.1336</v>
      </c>
      <c r="D47" s="455" t="s">
        <v>304</v>
      </c>
    </row>
    <row r="48" spans="1:11" ht="129" customHeight="1" thickBot="1">
      <c r="A48" s="346" t="s">
        <v>0</v>
      </c>
      <c r="B48" s="449" t="s">
        <v>305</v>
      </c>
      <c r="C48" s="485">
        <v>0.12870000000000001</v>
      </c>
      <c r="D48" s="455" t="s">
        <v>306</v>
      </c>
    </row>
    <row r="49" spans="1:4" ht="86.25" customHeight="1" thickBot="1">
      <c r="A49" s="346" t="s">
        <v>0</v>
      </c>
      <c r="B49" s="449" t="s">
        <v>307</v>
      </c>
      <c r="C49" s="630">
        <v>1</v>
      </c>
      <c r="D49" s="455" t="s">
        <v>308</v>
      </c>
    </row>
    <row r="50" spans="1:4" ht="26.25" customHeight="1">
      <c r="A50" s="346" t="s">
        <v>0</v>
      </c>
      <c r="B50" s="518" t="s">
        <v>0</v>
      </c>
      <c r="C50" s="519" t="s">
        <v>0</v>
      </c>
      <c r="D50" s="489" t="s">
        <v>0</v>
      </c>
    </row>
    <row r="51" spans="1:4" ht="15.75" customHeight="1">
      <c r="A51" s="346" t="s">
        <v>0</v>
      </c>
      <c r="B51" s="516" t="s">
        <v>309</v>
      </c>
      <c r="C51" s="517"/>
      <c r="D51" s="488" t="s">
        <v>0</v>
      </c>
    </row>
    <row r="52" spans="1:4" ht="15.75" hidden="1" customHeight="1">
      <c r="A52" s="346"/>
      <c r="B52" s="486" t="s">
        <v>246</v>
      </c>
      <c r="C52" s="487" t="s">
        <v>310</v>
      </c>
      <c r="D52" s="488" t="s">
        <v>0</v>
      </c>
    </row>
    <row r="53" spans="1:4" ht="35.1" customHeight="1">
      <c r="A53" s="346" t="s">
        <v>0</v>
      </c>
      <c r="B53" s="440">
        <v>0.5</v>
      </c>
      <c r="C53" s="490" t="s">
        <v>311</v>
      </c>
      <c r="D53" s="488" t="s">
        <v>0</v>
      </c>
    </row>
    <row r="54" spans="1:4" ht="18" customHeight="1">
      <c r="A54" s="346" t="s">
        <v>0</v>
      </c>
      <c r="B54" s="440">
        <v>3.67</v>
      </c>
      <c r="C54" s="491" t="s">
        <v>312</v>
      </c>
      <c r="D54" s="488" t="s">
        <v>0</v>
      </c>
    </row>
    <row r="55" spans="1:4" ht="31.5">
      <c r="A55" s="346" t="s">
        <v>0</v>
      </c>
      <c r="B55" s="492">
        <v>2000</v>
      </c>
      <c r="C55" s="490" t="s">
        <v>313</v>
      </c>
      <c r="D55" s="488" t="s">
        <v>0</v>
      </c>
    </row>
    <row r="56" spans="1:4" ht="18" customHeight="1">
      <c r="A56" s="346" t="s">
        <v>0</v>
      </c>
      <c r="B56" s="492">
        <v>2000</v>
      </c>
      <c r="C56" s="490" t="s">
        <v>314</v>
      </c>
      <c r="D56" s="488" t="s">
        <v>0</v>
      </c>
    </row>
    <row r="57" spans="1:4" ht="18" customHeight="1">
      <c r="A57" s="346" t="s">
        <v>0</v>
      </c>
      <c r="B57" s="492">
        <v>2204.62</v>
      </c>
      <c r="C57" s="490" t="s">
        <v>315</v>
      </c>
      <c r="D57" s="488" t="s">
        <v>0</v>
      </c>
    </row>
    <row r="58" spans="1:4" ht="18" customHeight="1">
      <c r="A58" s="346" t="s">
        <v>0</v>
      </c>
      <c r="B58" s="492">
        <v>1000</v>
      </c>
      <c r="C58" s="490" t="s">
        <v>316</v>
      </c>
      <c r="D58" s="488" t="s">
        <v>0</v>
      </c>
    </row>
    <row r="59" spans="1:4" ht="18" customHeight="1">
      <c r="A59" s="346" t="s">
        <v>0</v>
      </c>
      <c r="B59" s="440">
        <v>10</v>
      </c>
      <c r="C59" s="490" t="s">
        <v>317</v>
      </c>
      <c r="D59" s="488" t="s">
        <v>0</v>
      </c>
    </row>
    <row r="60" spans="1:4" ht="18" customHeight="1">
      <c r="A60" s="346" t="s">
        <v>0</v>
      </c>
      <c r="B60" s="440">
        <v>0.1</v>
      </c>
      <c r="C60" s="490" t="s">
        <v>318</v>
      </c>
      <c r="D60" s="488" t="s">
        <v>0</v>
      </c>
    </row>
    <row r="61" spans="1:4" ht="18" customHeight="1">
      <c r="A61" s="346" t="s">
        <v>0</v>
      </c>
      <c r="B61" s="440">
        <v>1000</v>
      </c>
      <c r="C61" s="490" t="s">
        <v>319</v>
      </c>
      <c r="D61" s="488" t="s">
        <v>0</v>
      </c>
    </row>
    <row r="62" spans="1:4" ht="18" customHeight="1">
      <c r="A62" s="346" t="s">
        <v>0</v>
      </c>
      <c r="B62" s="440">
        <v>907.18474000000003</v>
      </c>
      <c r="C62" s="490" t="s">
        <v>320</v>
      </c>
      <c r="D62" s="488" t="s">
        <v>0</v>
      </c>
    </row>
    <row r="63" spans="1:4" ht="18" customHeight="1" thickBot="1">
      <c r="A63" s="346" t="s">
        <v>0</v>
      </c>
      <c r="B63" s="493">
        <v>325851</v>
      </c>
      <c r="C63" s="494" t="s">
        <v>321</v>
      </c>
      <c r="D63" s="488" t="s">
        <v>0</v>
      </c>
    </row>
    <row r="64" spans="1:4">
      <c r="A64" s="435" t="s">
        <v>0</v>
      </c>
      <c r="B64" s="90"/>
      <c r="C64" s="90"/>
      <c r="D64" s="91"/>
    </row>
    <row r="65" spans="2:4" ht="16.5" customHeight="1">
      <c r="B65" s="512"/>
      <c r="C65" s="512"/>
      <c r="D65" s="512"/>
    </row>
    <row r="66" spans="2:4" ht="16.5" customHeight="1">
      <c r="B66" s="92"/>
      <c r="C66" s="92"/>
      <c r="D66" s="92"/>
    </row>
    <row r="67" spans="2:4">
      <c r="B67" s="93"/>
      <c r="C67" s="94"/>
      <c r="D67" s="93"/>
    </row>
    <row r="68" spans="2:4">
      <c r="B68" s="93"/>
      <c r="C68" s="95"/>
      <c r="D68" s="93"/>
    </row>
  </sheetData>
  <sheetProtection algorithmName="SHA-512" hashValue="ZcvV3XoppgF/HjFURp5+2B10kzhL3j9tlAtx3m6NpmFrM2TAIC+2mFhwXWPZl5uplEVoRvZMMFjGhHaVKb3z5A==" saltValue="wOBSYtF/TilJfFXpuuPBrg==" spinCount="100000" sheet="1" objects="1" scenarios="1"/>
  <pageMargins left="0.7" right="0.7" top="0.75" bottom="0.75" header="0.3" footer="0.3"/>
  <pageSetup scale="63" fitToHeight="0" orientation="landscape" r:id="rId1"/>
  <headerFooter>
    <oddFooter>&amp;L&amp;"Avenir LT Std 55 Roman,Regular"&amp;12FINAL - January 28, 2020&amp;C&amp;"Avenir LT Std 55 Roman,Regular"&amp;12Page &amp;P of &amp;N&amp;R&amp;"Avenir LT Std 55 Roman,Regular"&amp;12ERFs and Sources</oddFooter>
  </headerFooter>
  <rowBreaks count="3" manualBreakCount="3">
    <brk id="28" max="3" man="1"/>
    <brk id="40" max="3" man="1"/>
    <brk id="50" max="3" man="1"/>
  </rowBreaks>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1"/>
  </sheetPr>
  <dimension ref="A1:T59"/>
  <sheetViews>
    <sheetView showGridLines="0" view="pageLayout" zoomScaleNormal="100" workbookViewId="0">
      <selection activeCell="B9" sqref="B9"/>
    </sheetView>
  </sheetViews>
  <sheetFormatPr defaultColWidth="9.140625" defaultRowHeight="15"/>
  <cols>
    <col min="1" max="1" width="2.85546875" style="1" customWidth="1"/>
    <col min="2" max="2" width="22" style="1" customWidth="1"/>
    <col min="3" max="3" width="24.5703125" style="1" customWidth="1"/>
    <col min="4" max="4" width="23.7109375" style="1" customWidth="1"/>
    <col min="5" max="5" width="47.85546875" style="1" customWidth="1"/>
    <col min="6" max="16384" width="9.140625" style="1"/>
  </cols>
  <sheetData>
    <row r="1" spans="1:20" ht="18.75" customHeight="1">
      <c r="A1" s="495" t="s">
        <v>1</v>
      </c>
      <c r="B1" s="495"/>
      <c r="C1" s="495"/>
      <c r="D1" s="495"/>
      <c r="E1" s="495"/>
    </row>
    <row r="2" spans="1:20" ht="15" customHeight="1">
      <c r="A2" s="501" t="s">
        <v>0</v>
      </c>
      <c r="B2" s="496"/>
      <c r="C2" s="496"/>
      <c r="D2" s="496"/>
      <c r="E2" s="496"/>
    </row>
    <row r="3" spans="1:20" ht="18.75" customHeight="1">
      <c r="A3" s="495" t="s">
        <v>2</v>
      </c>
      <c r="B3" s="495"/>
      <c r="C3" s="495"/>
      <c r="D3" s="495"/>
      <c r="E3" s="495"/>
    </row>
    <row r="4" spans="1:20" ht="18.75" customHeight="1">
      <c r="A4" s="432" t="s">
        <v>3</v>
      </c>
      <c r="B4" s="432"/>
      <c r="C4" s="432"/>
      <c r="D4" s="432"/>
      <c r="E4" s="432"/>
    </row>
    <row r="5" spans="1:20" ht="15" customHeight="1">
      <c r="A5" s="501" t="s">
        <v>0</v>
      </c>
      <c r="B5" s="496"/>
      <c r="C5" s="496"/>
      <c r="D5" s="496"/>
      <c r="E5" s="496"/>
    </row>
    <row r="6" spans="1:20" ht="18.75" customHeight="1">
      <c r="A6" s="495" t="s">
        <v>4</v>
      </c>
      <c r="B6" s="495"/>
      <c r="C6" s="495"/>
      <c r="D6" s="495"/>
      <c r="E6" s="495"/>
    </row>
    <row r="7" spans="1:20" ht="15" customHeight="1">
      <c r="A7" s="501" t="s">
        <v>0</v>
      </c>
      <c r="B7" s="496"/>
      <c r="C7" s="496"/>
      <c r="D7" s="496"/>
      <c r="E7" s="496"/>
    </row>
    <row r="8" spans="1:20" ht="15" customHeight="1">
      <c r="A8" s="497" t="s">
        <v>0</v>
      </c>
      <c r="B8" s="176" t="s">
        <v>0</v>
      </c>
      <c r="C8" s="176" t="s">
        <v>0</v>
      </c>
      <c r="D8" s="176" t="s">
        <v>0</v>
      </c>
      <c r="E8" s="176" t="s">
        <v>0</v>
      </c>
    </row>
    <row r="9" spans="1:20" ht="15" customHeight="1">
      <c r="A9" s="176" t="s">
        <v>0</v>
      </c>
      <c r="B9" s="498" t="s">
        <v>322</v>
      </c>
      <c r="C9" s="176" t="s">
        <v>0</v>
      </c>
      <c r="D9" s="176" t="s">
        <v>0</v>
      </c>
      <c r="E9" s="176" t="s">
        <v>0</v>
      </c>
    </row>
    <row r="10" spans="1:20" ht="15" customHeight="1">
      <c r="A10" s="176" t="s">
        <v>0</v>
      </c>
      <c r="B10" s="499" t="s">
        <v>323</v>
      </c>
      <c r="C10" s="176" t="s">
        <v>0</v>
      </c>
      <c r="D10" s="176" t="s">
        <v>0</v>
      </c>
      <c r="E10" s="176" t="s">
        <v>0</v>
      </c>
    </row>
    <row r="11" spans="1:20" ht="15" customHeight="1">
      <c r="A11" s="176" t="s">
        <v>0</v>
      </c>
      <c r="B11" s="500" t="s">
        <v>324</v>
      </c>
      <c r="C11" s="176" t="s">
        <v>0</v>
      </c>
      <c r="D11" s="176" t="s">
        <v>0</v>
      </c>
      <c r="E11" s="176" t="s">
        <v>0</v>
      </c>
    </row>
    <row r="12" spans="1:20" ht="15" customHeight="1"/>
    <row r="13" spans="1:20" ht="15" customHeight="1"/>
    <row r="14" spans="1:20" ht="15" customHeight="1">
      <c r="F14" s="7"/>
      <c r="G14" s="7"/>
      <c r="H14" s="7"/>
      <c r="I14" s="7"/>
      <c r="J14" s="7"/>
      <c r="K14" s="7"/>
      <c r="L14" s="7"/>
      <c r="M14" s="7"/>
      <c r="N14" s="7"/>
      <c r="O14" s="7"/>
      <c r="P14" s="7"/>
      <c r="Q14" s="7"/>
      <c r="R14" s="8"/>
      <c r="S14" s="8"/>
      <c r="T14" s="7"/>
    </row>
    <row r="15" spans="1:20" ht="15" customHeight="1"/>
    <row r="16" spans="1:20" ht="15" customHeight="1"/>
    <row r="17" spans="1:5" ht="15" customHeight="1"/>
    <row r="18" spans="1:5" ht="15" customHeight="1"/>
    <row r="19" spans="1:5" ht="15" customHeight="1">
      <c r="A19" s="2"/>
      <c r="B19" s="2"/>
      <c r="C19" s="2"/>
      <c r="D19" s="2"/>
      <c r="E19" s="568"/>
    </row>
    <row r="20" spans="1:5" ht="15" customHeight="1">
      <c r="A20" s="589"/>
      <c r="B20" s="589"/>
      <c r="C20" s="589"/>
      <c r="D20" s="589"/>
      <c r="E20" s="589"/>
    </row>
    <row r="21" spans="1:5" ht="15" customHeight="1">
      <c r="A21" s="589"/>
      <c r="B21" s="589"/>
      <c r="C21" s="589"/>
      <c r="D21" s="589"/>
      <c r="E21" s="589"/>
    </row>
    <row r="22" spans="1:5" ht="15" customHeight="1">
      <c r="A22" s="589"/>
      <c r="B22" s="589"/>
      <c r="C22" s="589"/>
      <c r="D22" s="589"/>
      <c r="E22" s="589"/>
    </row>
    <row r="23" spans="1:5" ht="15" customHeight="1">
      <c r="A23" s="589"/>
      <c r="B23" s="589"/>
      <c r="C23" s="589"/>
      <c r="D23" s="589"/>
      <c r="E23" s="589"/>
    </row>
    <row r="24" spans="1:5" ht="15" customHeight="1">
      <c r="A24" s="589"/>
      <c r="B24" s="589"/>
      <c r="C24" s="589"/>
      <c r="D24" s="589"/>
      <c r="E24" s="589"/>
    </row>
    <row r="25" spans="1:5" ht="15" customHeight="1">
      <c r="A25" s="589"/>
      <c r="B25" s="589"/>
      <c r="C25" s="589"/>
      <c r="D25" s="589"/>
      <c r="E25" s="589"/>
    </row>
    <row r="26" spans="1:5" ht="15" customHeight="1">
      <c r="A26" s="589"/>
      <c r="B26" s="589"/>
      <c r="C26" s="589"/>
      <c r="D26" s="589"/>
      <c r="E26" s="589"/>
    </row>
    <row r="27" spans="1:5" ht="15" customHeight="1">
      <c r="A27" s="6"/>
      <c r="B27" s="6"/>
      <c r="C27" s="6"/>
      <c r="D27" s="6"/>
      <c r="E27" s="6"/>
    </row>
    <row r="28" spans="1:5" ht="15" customHeight="1">
      <c r="A28" s="63"/>
      <c r="B28" s="63"/>
      <c r="C28" s="63"/>
      <c r="D28" s="63"/>
      <c r="E28" s="63"/>
    </row>
    <row r="29" spans="1:5" ht="15" customHeight="1">
      <c r="A29" s="590"/>
      <c r="B29" s="590"/>
      <c r="C29" s="590"/>
      <c r="D29" s="590"/>
      <c r="E29" s="590"/>
    </row>
    <row r="30" spans="1:5" ht="15" customHeight="1">
      <c r="A30" s="590"/>
      <c r="B30" s="590"/>
      <c r="C30" s="590"/>
      <c r="D30" s="590"/>
      <c r="E30" s="590"/>
    </row>
    <row r="31" spans="1:5" ht="15" customHeight="1">
      <c r="A31" s="590"/>
      <c r="B31" s="590"/>
      <c r="C31" s="590"/>
      <c r="D31" s="590"/>
      <c r="E31" s="590"/>
    </row>
    <row r="32" spans="1:5" ht="15" customHeight="1">
      <c r="A32" s="590"/>
      <c r="B32" s="590"/>
      <c r="C32" s="590"/>
      <c r="D32" s="590"/>
      <c r="E32" s="590"/>
    </row>
    <row r="33" spans="1:5" ht="15" customHeight="1">
      <c r="A33" s="590"/>
      <c r="B33" s="590"/>
      <c r="C33" s="590"/>
      <c r="D33" s="590"/>
      <c r="E33" s="590"/>
    </row>
    <row r="34" spans="1:5" ht="15" customHeight="1">
      <c r="A34" s="590"/>
      <c r="B34" s="590"/>
      <c r="C34" s="590"/>
      <c r="D34" s="590"/>
      <c r="E34" s="590"/>
    </row>
    <row r="35" spans="1:5" ht="15" customHeight="1">
      <c r="A35" s="590"/>
      <c r="B35" s="590"/>
      <c r="C35" s="590"/>
      <c r="D35" s="590"/>
      <c r="E35" s="590"/>
    </row>
    <row r="36" spans="1:5" ht="15" customHeight="1">
      <c r="A36" s="590"/>
      <c r="B36" s="590"/>
      <c r="C36" s="590"/>
      <c r="D36" s="590"/>
      <c r="E36" s="590"/>
    </row>
    <row r="37" spans="1:5" ht="15" customHeight="1">
      <c r="A37" s="64"/>
      <c r="B37" s="64"/>
      <c r="C37" s="64"/>
      <c r="D37" s="64"/>
      <c r="E37" s="64"/>
    </row>
    <row r="38" spans="1:5" ht="15" customHeight="1">
      <c r="A38" s="64"/>
      <c r="B38" s="64"/>
      <c r="C38" s="64"/>
      <c r="D38" s="64"/>
      <c r="E38" s="64"/>
    </row>
    <row r="39" spans="1:5" ht="15" customHeight="1">
      <c r="A39" s="65"/>
      <c r="B39" s="65"/>
      <c r="C39" s="65"/>
      <c r="D39" s="65"/>
      <c r="E39" s="64"/>
    </row>
    <row r="40" spans="1:5" ht="15" customHeight="1">
      <c r="A40" s="568"/>
      <c r="B40" s="568"/>
      <c r="C40" s="568"/>
      <c r="D40" s="568"/>
      <c r="E40" s="568"/>
    </row>
    <row r="41" spans="1:5" ht="15" customHeight="1">
      <c r="A41" s="568"/>
      <c r="B41" s="568"/>
      <c r="C41" s="568"/>
      <c r="D41" s="568"/>
      <c r="E41" s="568"/>
    </row>
    <row r="42" spans="1:5" ht="15" customHeight="1">
      <c r="A42" s="568"/>
      <c r="B42" s="568"/>
      <c r="C42" s="568"/>
      <c r="D42" s="568"/>
      <c r="E42" s="568"/>
    </row>
    <row r="43" spans="1:5" ht="15" customHeight="1"/>
    <row r="44" spans="1:5" ht="15" customHeight="1"/>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sheetData>
  <sheetProtection algorithmName="SHA-512" hashValue="sSMZt2ktDydcMrrTugJpTbI9LzZ096s5RjiqGYJ/I+/tw2X4MJtYy6FWPb7Vqvp5ZFFIXtMir2jMwLTo3KhYzA==" saltValue="5m/OH1lk6yz/EsLDwy1guA==" spinCount="100000" sheet="1" objects="1" scenarios="1"/>
  <pageMargins left="0.7" right="0.7" top="0.75" bottom="0.75" header="0.3" footer="0.3"/>
  <pageSetup orientation="landscape" r:id="rId1"/>
  <headerFooter>
    <oddFooter>&amp;L&amp;"Avenir LT Std 55 Roman,Regular"&amp;12FINAL - January 28, 2020&amp;C&amp;"Avenir LT Std 55 Roman,Regular"&amp;12Page &amp;P of &amp;N&amp;R&amp;"Avenir LT Std 55 Roman,Regular"&amp;12Defaults</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2EFDA"/>
  </sheetPr>
  <dimension ref="A1:J39"/>
  <sheetViews>
    <sheetView showGridLines="0" tabSelected="1" view="pageLayout" topLeftCell="A2" zoomScaleNormal="100" zoomScaleSheetLayoutView="80" workbookViewId="0">
      <selection activeCell="B9" sqref="B9"/>
    </sheetView>
  </sheetViews>
  <sheetFormatPr defaultRowHeight="15.75"/>
  <cols>
    <col min="1" max="1" width="2.85546875" style="127" customWidth="1"/>
    <col min="2" max="2" width="81.42578125" style="127" customWidth="1"/>
    <col min="3" max="3" width="51" style="127" customWidth="1"/>
    <col min="4" max="4" width="10" style="127" customWidth="1"/>
    <col min="5" max="5" width="3.140625" style="127" customWidth="1"/>
    <col min="6" max="8" width="9.140625" style="127"/>
    <col min="9" max="9" width="7.28515625" style="127" customWidth="1"/>
    <col min="10" max="10" width="9.5703125" style="127" customWidth="1"/>
    <col min="11" max="11" width="3.42578125" style="127" customWidth="1"/>
    <col min="12" max="16384" width="9.140625" style="127"/>
  </cols>
  <sheetData>
    <row r="1" spans="1:10" ht="18.75">
      <c r="A1" s="180" t="s">
        <v>0</v>
      </c>
      <c r="B1" s="171" t="s">
        <v>0</v>
      </c>
      <c r="C1" s="109" t="s">
        <v>1</v>
      </c>
      <c r="D1" s="168" t="s">
        <v>0</v>
      </c>
      <c r="E1" s="168" t="s">
        <v>0</v>
      </c>
      <c r="F1" s="168" t="s">
        <v>0</v>
      </c>
      <c r="G1" s="168" t="s">
        <v>0</v>
      </c>
      <c r="H1" s="168" t="s">
        <v>0</v>
      </c>
      <c r="I1" s="168" t="s">
        <v>0</v>
      </c>
      <c r="J1" s="168" t="s">
        <v>0</v>
      </c>
    </row>
    <row r="2" spans="1:10">
      <c r="A2" s="180" t="s">
        <v>0</v>
      </c>
      <c r="B2" s="171" t="s">
        <v>0</v>
      </c>
      <c r="C2" s="173" t="s">
        <v>0</v>
      </c>
      <c r="D2" s="168" t="s">
        <v>0</v>
      </c>
      <c r="E2" s="168" t="s">
        <v>0</v>
      </c>
      <c r="F2" s="168" t="s">
        <v>0</v>
      </c>
      <c r="G2" s="168" t="s">
        <v>0</v>
      </c>
      <c r="H2" s="168" t="s">
        <v>0</v>
      </c>
      <c r="I2" s="168" t="s">
        <v>0</v>
      </c>
      <c r="J2" s="168" t="s">
        <v>0</v>
      </c>
    </row>
    <row r="3" spans="1:10" ht="18.75">
      <c r="A3" s="180" t="s">
        <v>0</v>
      </c>
      <c r="B3" s="171" t="s">
        <v>0</v>
      </c>
      <c r="C3" s="110" t="s">
        <v>2</v>
      </c>
      <c r="D3" s="169" t="s">
        <v>0</v>
      </c>
      <c r="E3" s="169" t="s">
        <v>0</v>
      </c>
      <c r="F3" s="169" t="s">
        <v>0</v>
      </c>
      <c r="G3" s="169" t="s">
        <v>0</v>
      </c>
      <c r="H3" s="168" t="s">
        <v>0</v>
      </c>
      <c r="I3" s="168" t="s">
        <v>0</v>
      </c>
      <c r="J3" s="168" t="s">
        <v>0</v>
      </c>
    </row>
    <row r="4" spans="1:10" ht="18.75">
      <c r="A4" s="180" t="s">
        <v>0</v>
      </c>
      <c r="B4" s="171" t="s">
        <v>0</v>
      </c>
      <c r="C4" s="108" t="s">
        <v>3</v>
      </c>
      <c r="D4" s="169" t="s">
        <v>0</v>
      </c>
      <c r="E4" s="169" t="s">
        <v>0</v>
      </c>
      <c r="F4" s="169" t="s">
        <v>0</v>
      </c>
      <c r="G4" s="169" t="s">
        <v>0</v>
      </c>
      <c r="H4" s="168" t="s">
        <v>0</v>
      </c>
      <c r="I4" s="168" t="s">
        <v>0</v>
      </c>
      <c r="J4" s="168" t="s">
        <v>0</v>
      </c>
    </row>
    <row r="5" spans="1:10">
      <c r="A5" s="180" t="s">
        <v>0</v>
      </c>
      <c r="B5" s="171" t="s">
        <v>0</v>
      </c>
      <c r="C5" s="172" t="s">
        <v>0</v>
      </c>
      <c r="D5" s="169" t="s">
        <v>0</v>
      </c>
      <c r="E5" s="169" t="s">
        <v>0</v>
      </c>
      <c r="F5" s="169" t="s">
        <v>0</v>
      </c>
      <c r="G5" s="169" t="s">
        <v>0</v>
      </c>
      <c r="H5" s="168" t="s">
        <v>0</v>
      </c>
      <c r="I5" s="168" t="s">
        <v>0</v>
      </c>
      <c r="J5" s="168" t="s">
        <v>0</v>
      </c>
    </row>
    <row r="6" spans="1:10" ht="18.75">
      <c r="A6" s="180" t="s">
        <v>0</v>
      </c>
      <c r="B6" s="171" t="s">
        <v>0</v>
      </c>
      <c r="C6" s="110" t="s">
        <v>4</v>
      </c>
      <c r="D6" s="169" t="s">
        <v>0</v>
      </c>
      <c r="E6" s="169" t="s">
        <v>0</v>
      </c>
      <c r="F6" s="169" t="s">
        <v>0</v>
      </c>
      <c r="G6" s="169" t="s">
        <v>0</v>
      </c>
      <c r="H6" s="168" t="s">
        <v>0</v>
      </c>
      <c r="I6" s="168" t="s">
        <v>0</v>
      </c>
      <c r="J6" s="168" t="s">
        <v>0</v>
      </c>
    </row>
    <row r="7" spans="1:10">
      <c r="A7" s="180" t="s">
        <v>0</v>
      </c>
      <c r="B7" s="171" t="s">
        <v>0</v>
      </c>
      <c r="C7" s="171" t="s">
        <v>0</v>
      </c>
      <c r="D7" s="168" t="s">
        <v>0</v>
      </c>
      <c r="E7" s="168" t="s">
        <v>0</v>
      </c>
      <c r="F7" s="168" t="s">
        <v>0</v>
      </c>
      <c r="G7" s="168" t="s">
        <v>0</v>
      </c>
      <c r="H7" s="168" t="s">
        <v>0</v>
      </c>
      <c r="I7" s="168" t="s">
        <v>0</v>
      </c>
      <c r="J7" s="168" t="s">
        <v>0</v>
      </c>
    </row>
    <row r="8" spans="1:10">
      <c r="A8" s="180" t="s">
        <v>0</v>
      </c>
      <c r="B8" s="171" t="s">
        <v>0</v>
      </c>
      <c r="C8" s="171" t="s">
        <v>0</v>
      </c>
      <c r="D8" s="170" t="s">
        <v>0</v>
      </c>
      <c r="E8" s="170" t="s">
        <v>0</v>
      </c>
      <c r="F8" s="170" t="s">
        <v>0</v>
      </c>
      <c r="G8" s="170" t="s">
        <v>0</v>
      </c>
      <c r="H8" s="168" t="s">
        <v>0</v>
      </c>
      <c r="I8" s="168" t="s">
        <v>0</v>
      </c>
      <c r="J8" s="168" t="s">
        <v>0</v>
      </c>
    </row>
    <row r="9" spans="1:10">
      <c r="A9" s="181" t="s">
        <v>0</v>
      </c>
      <c r="B9" s="11" t="s">
        <v>20</v>
      </c>
      <c r="C9" s="171" t="s">
        <v>0</v>
      </c>
      <c r="D9" s="170" t="s">
        <v>0</v>
      </c>
      <c r="E9" s="170" t="s">
        <v>0</v>
      </c>
      <c r="F9" s="170" t="s">
        <v>0</v>
      </c>
      <c r="G9" s="170" t="s">
        <v>0</v>
      </c>
      <c r="H9" s="168" t="s">
        <v>0</v>
      </c>
      <c r="I9" s="168" t="s">
        <v>0</v>
      </c>
      <c r="J9" s="168" t="s">
        <v>0</v>
      </c>
    </row>
    <row r="10" spans="1:10">
      <c r="A10" s="181" t="s">
        <v>0</v>
      </c>
      <c r="B10" s="163" t="s">
        <v>21</v>
      </c>
      <c r="C10" s="128"/>
      <c r="D10" s="128"/>
      <c r="E10" s="128"/>
      <c r="F10" s="128"/>
      <c r="G10" s="164"/>
      <c r="H10" s="164"/>
      <c r="I10" s="164"/>
      <c r="J10" s="165"/>
    </row>
    <row r="11" spans="1:10">
      <c r="A11" s="181" t="s">
        <v>0</v>
      </c>
      <c r="B11" s="522" t="s">
        <v>12</v>
      </c>
      <c r="C11" s="506"/>
      <c r="D11" s="506"/>
      <c r="E11" s="506"/>
      <c r="F11" s="506"/>
      <c r="G11" s="166"/>
      <c r="H11" s="166"/>
      <c r="I11" s="166"/>
      <c r="J11" s="167"/>
    </row>
    <row r="12" spans="1:10">
      <c r="A12" s="181" t="s">
        <v>0</v>
      </c>
      <c r="B12" s="168" t="s">
        <v>0</v>
      </c>
      <c r="C12" s="168" t="s">
        <v>0</v>
      </c>
      <c r="D12" s="170" t="s">
        <v>0</v>
      </c>
      <c r="E12" s="170" t="s">
        <v>0</v>
      </c>
      <c r="F12" s="170" t="s">
        <v>0</v>
      </c>
      <c r="G12" s="170" t="s">
        <v>0</v>
      </c>
      <c r="H12" s="168" t="s">
        <v>0</v>
      </c>
      <c r="I12" s="168" t="s">
        <v>0</v>
      </c>
      <c r="J12" s="168" t="s">
        <v>0</v>
      </c>
    </row>
    <row r="13" spans="1:10">
      <c r="A13" s="181" t="s">
        <v>0</v>
      </c>
      <c r="B13" s="13" t="s">
        <v>22</v>
      </c>
    </row>
    <row r="14" spans="1:10">
      <c r="A14" s="181" t="s">
        <v>0</v>
      </c>
      <c r="B14" s="130" t="s">
        <v>23</v>
      </c>
      <c r="C14" s="14"/>
      <c r="D14" s="14"/>
      <c r="E14" s="14"/>
      <c r="F14" s="14"/>
    </row>
    <row r="15" spans="1:10">
      <c r="A15" s="181" t="s">
        <v>0</v>
      </c>
      <c r="B15" s="130" t="s">
        <v>24</v>
      </c>
      <c r="C15" s="14"/>
      <c r="D15" s="14"/>
      <c r="E15" s="14"/>
      <c r="F15" s="14"/>
    </row>
    <row r="16" spans="1:10">
      <c r="A16" s="181" t="s">
        <v>0</v>
      </c>
      <c r="B16" s="525" t="s">
        <v>25</v>
      </c>
      <c r="C16" s="131" t="s">
        <v>26</v>
      </c>
      <c r="D16" s="524" t="s">
        <v>27</v>
      </c>
      <c r="E16" s="524"/>
      <c r="F16" s="524"/>
      <c r="G16" s="524"/>
      <c r="H16" s="524"/>
      <c r="I16" s="524"/>
      <c r="J16" s="524"/>
    </row>
    <row r="17" spans="1:10">
      <c r="A17" s="181" t="s">
        <v>0</v>
      </c>
      <c r="B17" s="525" t="s">
        <v>28</v>
      </c>
      <c r="C17" s="131" t="s">
        <v>26</v>
      </c>
      <c r="D17" s="523" t="s">
        <v>29</v>
      </c>
      <c r="E17" s="523"/>
      <c r="F17" s="523"/>
      <c r="G17" s="523"/>
      <c r="H17" s="523"/>
      <c r="I17" s="523"/>
      <c r="J17" s="523"/>
    </row>
    <row r="18" spans="1:10">
      <c r="A18" s="181" t="s">
        <v>0</v>
      </c>
      <c r="B18" s="196" t="s">
        <v>30</v>
      </c>
      <c r="C18" s="131" t="s">
        <v>26</v>
      </c>
      <c r="D18" s="175" t="s">
        <v>31</v>
      </c>
      <c r="E18" s="174"/>
      <c r="F18" s="111"/>
      <c r="G18" s="174"/>
      <c r="H18" s="174"/>
      <c r="I18" s="174"/>
      <c r="J18" s="174"/>
    </row>
    <row r="19" spans="1:10">
      <c r="A19" s="181" t="s">
        <v>0</v>
      </c>
      <c r="B19" s="196" t="s">
        <v>32</v>
      </c>
      <c r="C19" s="131" t="s">
        <v>26</v>
      </c>
      <c r="D19" s="175" t="s">
        <v>33</v>
      </c>
      <c r="E19" s="174"/>
      <c r="F19" s="174"/>
      <c r="G19" s="174"/>
      <c r="H19" s="174"/>
      <c r="I19" s="174"/>
      <c r="J19" s="174"/>
    </row>
    <row r="20" spans="1:10">
      <c r="A20" s="181" t="s">
        <v>0</v>
      </c>
      <c r="B20" s="196"/>
      <c r="C20" s="131"/>
      <c r="D20" s="175"/>
      <c r="E20" s="174"/>
      <c r="F20" s="174"/>
      <c r="G20" s="174"/>
      <c r="H20" s="174"/>
      <c r="I20" s="174"/>
      <c r="J20" s="174"/>
    </row>
    <row r="21" spans="1:10" s="10" customFormat="1" ht="15.95" customHeight="1">
      <c r="A21" s="181" t="s">
        <v>0</v>
      </c>
      <c r="B21" s="111" t="s">
        <v>34</v>
      </c>
      <c r="C21" s="162"/>
      <c r="D21" s="162"/>
      <c r="E21" s="162"/>
      <c r="F21" s="162"/>
      <c r="G21" s="195"/>
      <c r="H21" s="195"/>
      <c r="I21" s="195"/>
      <c r="J21" s="195"/>
    </row>
    <row r="22" spans="1:10" s="10" customFormat="1" ht="15.95" customHeight="1">
      <c r="A22" s="181" t="s">
        <v>0</v>
      </c>
      <c r="B22" s="198" t="s">
        <v>35</v>
      </c>
      <c r="C22"/>
      <c r="D22"/>
      <c r="E22"/>
      <c r="F22"/>
      <c r="G22" s="195"/>
      <c r="H22" s="195"/>
      <c r="I22" s="195"/>
      <c r="J22" s="195"/>
    </row>
    <row r="23" spans="1:10" s="10" customFormat="1" ht="15.95" customHeight="1">
      <c r="A23" s="181"/>
      <c r="B23" s="520" t="s">
        <v>36</v>
      </c>
      <c r="C23" s="197"/>
      <c r="D23" s="197"/>
      <c r="E23" s="197"/>
      <c r="F23" s="197"/>
      <c r="G23" s="195"/>
      <c r="H23" s="195"/>
      <c r="I23" s="195"/>
      <c r="J23" s="195"/>
    </row>
    <row r="24" spans="1:10">
      <c r="A24" s="181" t="s">
        <v>0</v>
      </c>
    </row>
    <row r="25" spans="1:10">
      <c r="A25" s="181" t="s">
        <v>0</v>
      </c>
      <c r="B25" s="13" t="s">
        <v>37</v>
      </c>
    </row>
    <row r="26" spans="1:10">
      <c r="A26" s="181" t="s">
        <v>0</v>
      </c>
      <c r="B26" s="130" t="s">
        <v>38</v>
      </c>
      <c r="C26" s="130"/>
      <c r="D26" s="130"/>
      <c r="E26" s="130"/>
      <c r="F26" s="130"/>
    </row>
    <row r="27" spans="1:10" ht="16.5" thickBot="1">
      <c r="A27" s="181" t="s">
        <v>0</v>
      </c>
      <c r="B27" s="130"/>
      <c r="C27" s="130"/>
      <c r="D27" s="130"/>
      <c r="E27" s="130"/>
      <c r="F27" s="130"/>
    </row>
    <row r="28" spans="1:10" s="168" customFormat="1" ht="16.5" hidden="1" thickBot="1">
      <c r="A28" s="181" t="s">
        <v>0</v>
      </c>
      <c r="B28" s="187" t="s">
        <v>39</v>
      </c>
      <c r="C28" s="188" t="s">
        <v>40</v>
      </c>
      <c r="D28" s="189" t="s">
        <v>41</v>
      </c>
      <c r="E28" s="186"/>
      <c r="F28" s="186"/>
    </row>
    <row r="29" spans="1:10">
      <c r="A29" s="181" t="s">
        <v>0</v>
      </c>
      <c r="B29" s="132" t="s">
        <v>42</v>
      </c>
      <c r="C29" s="156"/>
      <c r="D29" s="157" t="str">
        <f>IF(ISBLANK(C29),"Required","")</f>
        <v>Required</v>
      </c>
      <c r="E29" s="133"/>
      <c r="F29" s="134" t="s">
        <v>43</v>
      </c>
      <c r="G29" s="135"/>
      <c r="H29" s="135"/>
      <c r="I29" s="135"/>
      <c r="J29" s="136"/>
    </row>
    <row r="30" spans="1:10">
      <c r="A30" s="181" t="s">
        <v>0</v>
      </c>
      <c r="B30" s="137" t="s">
        <v>44</v>
      </c>
      <c r="C30" s="138" t="s">
        <v>45</v>
      </c>
      <c r="D30" s="139"/>
      <c r="E30" s="133"/>
      <c r="F30" s="161" t="s">
        <v>46</v>
      </c>
      <c r="G30" s="140" t="s">
        <v>47</v>
      </c>
      <c r="H30" s="140"/>
      <c r="I30" s="140"/>
      <c r="J30" s="141"/>
    </row>
    <row r="31" spans="1:10">
      <c r="A31" s="181" t="s">
        <v>0</v>
      </c>
      <c r="B31" s="137" t="s">
        <v>48</v>
      </c>
      <c r="C31" s="158"/>
      <c r="D31" s="159" t="str">
        <f>IF(ISBLANK(C31),"Required","")</f>
        <v>Required</v>
      </c>
      <c r="E31" s="133"/>
      <c r="F31" s="142" t="s">
        <v>49</v>
      </c>
      <c r="G31" s="140" t="s">
        <v>50</v>
      </c>
      <c r="H31" s="140"/>
      <c r="I31" s="140"/>
      <c r="J31" s="141"/>
    </row>
    <row r="32" spans="1:10">
      <c r="A32" s="181" t="s">
        <v>0</v>
      </c>
      <c r="B32" s="137" t="s">
        <v>51</v>
      </c>
      <c r="C32" s="158"/>
      <c r="D32" s="159" t="str">
        <f>IF(ISBLANK(C32),"Required","")</f>
        <v>Required</v>
      </c>
      <c r="E32" s="133"/>
      <c r="F32" s="143" t="s">
        <v>52</v>
      </c>
      <c r="G32" s="140" t="s">
        <v>53</v>
      </c>
      <c r="H32" s="140"/>
      <c r="I32" s="140"/>
      <c r="J32" s="141"/>
    </row>
    <row r="33" spans="1:10" ht="16.5" thickBot="1">
      <c r="A33" s="181" t="s">
        <v>0</v>
      </c>
      <c r="B33" s="137" t="s">
        <v>54</v>
      </c>
      <c r="C33" s="158"/>
      <c r="D33" s="159" t="str">
        <f>IF(ISBLANK(C33),"Required","")</f>
        <v>Required</v>
      </c>
      <c r="E33" s="133"/>
      <c r="F33" s="144" t="s">
        <v>55</v>
      </c>
      <c r="G33" s="145" t="s">
        <v>56</v>
      </c>
      <c r="H33" s="145"/>
      <c r="I33" s="145"/>
      <c r="J33" s="146"/>
    </row>
    <row r="34" spans="1:10" ht="16.5" thickBot="1">
      <c r="A34" s="181" t="s">
        <v>0</v>
      </c>
      <c r="B34" s="151" t="s">
        <v>57</v>
      </c>
      <c r="C34" s="184"/>
      <c r="D34" s="185" t="str">
        <f>IF(ISBLANK(C34),"Required","")</f>
        <v>Required</v>
      </c>
      <c r="E34" s="133"/>
      <c r="F34" s="147" t="s">
        <v>58</v>
      </c>
      <c r="G34" s="148"/>
      <c r="H34" s="148"/>
      <c r="I34" s="148"/>
      <c r="J34" s="148"/>
    </row>
    <row r="35" spans="1:10" ht="16.5" customHeight="1">
      <c r="A35" s="181" t="s">
        <v>0</v>
      </c>
      <c r="B35" s="149" t="s">
        <v>59</v>
      </c>
      <c r="C35" s="160">
        <v>0</v>
      </c>
      <c r="D35" s="157" t="str">
        <f>IF(OR(ISBLANK(C35),C35=0),"Required","")</f>
        <v>Required</v>
      </c>
      <c r="E35" s="133"/>
      <c r="F35" s="148"/>
      <c r="G35" s="148"/>
      <c r="H35" s="148"/>
      <c r="I35" s="148"/>
      <c r="J35" s="148"/>
    </row>
    <row r="36" spans="1:10" ht="16.5" customHeight="1">
      <c r="A36" s="181" t="s">
        <v>0</v>
      </c>
      <c r="B36" s="150" t="s">
        <v>60</v>
      </c>
      <c r="C36" s="182">
        <v>0</v>
      </c>
      <c r="D36" s="159" t="str">
        <f>IF(OR(ISBLANK(C36),C36=0),"Required","")</f>
        <v>Required</v>
      </c>
      <c r="E36" s="133"/>
    </row>
    <row r="37" spans="1:10">
      <c r="A37" s="181" t="s">
        <v>0</v>
      </c>
      <c r="B37" s="137" t="s">
        <v>61</v>
      </c>
      <c r="C37" s="183">
        <f>SUM(C35:C36)</f>
        <v>0</v>
      </c>
      <c r="D37" s="139"/>
      <c r="E37" s="133"/>
    </row>
    <row r="38" spans="1:10">
      <c r="A38" s="181" t="s">
        <v>0</v>
      </c>
      <c r="B38" s="137" t="s">
        <v>62</v>
      </c>
      <c r="C38" s="182">
        <v>0</v>
      </c>
      <c r="D38" s="159" t="str">
        <f>IF(OR(ISBLANK(C38),C38=0),"Required","")</f>
        <v>Required</v>
      </c>
      <c r="E38" s="133"/>
    </row>
    <row r="39" spans="1:10" ht="16.5" thickBot="1">
      <c r="A39" s="181" t="s">
        <v>0</v>
      </c>
      <c r="B39" s="151" t="s">
        <v>63</v>
      </c>
      <c r="C39" s="152">
        <f>SUM(C37:C38)</f>
        <v>0</v>
      </c>
      <c r="D39" s="153"/>
    </row>
  </sheetData>
  <mergeCells count="2">
    <mergeCell ref="D17:J17"/>
    <mergeCell ref="D16:J16"/>
  </mergeCells>
  <hyperlinks>
    <hyperlink ref="D16" r:id="rId1" xr:uid="{00000000-0004-0000-0100-000000000000}"/>
    <hyperlink ref="D19" r:id="rId2" tooltip="University of California Agriculture and Natural Resources Water Use Classification of Landscape Species webpage" xr:uid="{00000000-0004-0000-0100-000001000000}"/>
    <hyperlink ref="D17" r:id="rId3" xr:uid="{00000000-0004-0000-0100-000002000000}"/>
    <hyperlink ref="B23" r:id="rId4" tooltip="California Climate Investments Co-benefits Webpage" xr:uid="{00000000-0004-0000-0100-000003000000}"/>
    <hyperlink ref="D16:J16" r:id="rId5" tooltip="i-Tree Planting Web Tool" display="https://planting.itreetools.org/" xr:uid="{00000000-0004-0000-0100-000004000000}"/>
    <hyperlink ref="D17:J17" r:id="rId6" tooltip="i-Tree Streets Software Webpage" display="https://www.itreetools.org/streets/index.php" xr:uid="{00000000-0004-0000-0100-000005000000}"/>
    <hyperlink ref="D18" r:id="rId7" tooltip="Department of Water Resources Water Budget Workbook File" xr:uid="{00000000-0004-0000-0100-000006000000}"/>
    <hyperlink ref="B11" r:id="rId8" tooltip="Urban and Community Forestry Program Calculator Tool User Guide PDF" xr:uid="{00000000-0004-0000-0100-000007000000}"/>
  </hyperlinks>
  <pageMargins left="0.7" right="0.7" top="0.75" bottom="0.75" header="0.3" footer="0.3"/>
  <pageSetup scale="46" orientation="portrait" r:id="rId9"/>
  <headerFooter>
    <oddFooter xml:space="preserve">&amp;L&amp;"Avenir LT Std 55 Roman,Regular"&amp;12FINAL - January 28, 2020&amp;C&amp;"Avenir LT Std 55 Roman,Regular"&amp;12Page &amp;P of &amp;N&amp;R&amp;"Avenir LT Std 55 Roman,Regular"&amp;12Project Info </oddFooter>
  </headerFooter>
  <drawing r:id="rId10"/>
  <tableParts count="1">
    <tablePart r:id="rId1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2EFDA"/>
    <pageSetUpPr fitToPage="1"/>
  </sheetPr>
  <dimension ref="A1:N92"/>
  <sheetViews>
    <sheetView showGridLines="0" showRuler="0" view="pageLayout" zoomScaleNormal="100" workbookViewId="0">
      <selection activeCell="F18" sqref="F18"/>
    </sheetView>
  </sheetViews>
  <sheetFormatPr defaultColWidth="9.140625" defaultRowHeight="15"/>
  <cols>
    <col min="1" max="1" width="2.85546875" style="17" customWidth="1"/>
    <col min="2" max="2" width="35.5703125" style="17" customWidth="1"/>
    <col min="3" max="3" width="66.42578125" style="17" customWidth="1"/>
    <col min="4" max="4" width="51.42578125" style="17" customWidth="1"/>
    <col min="5" max="5" width="33.5703125" style="17" customWidth="1"/>
    <col min="6" max="6" width="33.5703125" style="10" customWidth="1"/>
    <col min="7" max="7" width="34.5703125" style="17" customWidth="1"/>
    <col min="8" max="8" width="34.42578125" style="17" customWidth="1"/>
    <col min="9" max="9" width="35.7109375" style="17" customWidth="1"/>
    <col min="10" max="10" width="35.42578125" style="17" customWidth="1"/>
    <col min="11" max="11" width="35.5703125" style="17" customWidth="1"/>
    <col min="12" max="12" width="3.7109375" style="17" customWidth="1"/>
    <col min="13" max="13" width="32.28515625" style="17" customWidth="1"/>
    <col min="14" max="14" width="2.7109375" style="17" customWidth="1"/>
    <col min="15" max="16384" width="9.140625" style="17"/>
  </cols>
  <sheetData>
    <row r="1" spans="1:13" ht="18.75" customHeight="1">
      <c r="A1" s="242" t="s">
        <v>0</v>
      </c>
      <c r="B1" s="237" t="s">
        <v>1</v>
      </c>
      <c r="C1" s="237"/>
      <c r="D1" s="237"/>
      <c r="E1" s="237"/>
      <c r="F1" s="237"/>
      <c r="G1" s="237"/>
      <c r="H1" s="237"/>
      <c r="I1" s="237"/>
      <c r="J1" s="237"/>
      <c r="K1" s="237"/>
      <c r="L1" s="154"/>
      <c r="M1" s="154"/>
    </row>
    <row r="2" spans="1:13" ht="18.75" customHeight="1">
      <c r="A2" s="242" t="s">
        <v>0</v>
      </c>
      <c r="B2" s="246" t="s">
        <v>0</v>
      </c>
      <c r="C2" s="238"/>
      <c r="D2" s="238"/>
      <c r="E2" s="238"/>
      <c r="F2" s="246"/>
      <c r="G2" s="238"/>
      <c r="H2" s="238"/>
      <c r="I2" s="238"/>
      <c r="J2" s="238"/>
      <c r="K2" s="238"/>
      <c r="L2" s="236"/>
      <c r="M2" s="236"/>
    </row>
    <row r="3" spans="1:13" ht="18.75" customHeight="1">
      <c r="A3" s="242" t="s">
        <v>0</v>
      </c>
      <c r="B3" s="237" t="s">
        <v>2</v>
      </c>
      <c r="C3" s="237"/>
      <c r="D3" s="237"/>
      <c r="E3" s="237"/>
      <c r="F3" s="237"/>
      <c r="G3" s="237"/>
      <c r="H3" s="237"/>
      <c r="I3" s="237"/>
      <c r="J3" s="237"/>
      <c r="K3" s="237"/>
      <c r="L3" s="154"/>
      <c r="M3" s="154"/>
    </row>
    <row r="4" spans="1:13" ht="18.75" customHeight="1">
      <c r="A4" s="242" t="s">
        <v>0</v>
      </c>
      <c r="B4" s="239" t="s">
        <v>3</v>
      </c>
      <c r="C4" s="239"/>
      <c r="D4" s="239"/>
      <c r="E4" s="239"/>
      <c r="F4" s="245"/>
      <c r="G4" s="239"/>
      <c r="H4" s="239"/>
      <c r="I4" s="239"/>
      <c r="J4" s="239"/>
      <c r="K4" s="239"/>
      <c r="L4" s="155"/>
      <c r="M4" s="155"/>
    </row>
    <row r="5" spans="1:13" ht="18.75" customHeight="1">
      <c r="A5" s="242" t="s">
        <v>0</v>
      </c>
      <c r="B5" s="246" t="s">
        <v>0</v>
      </c>
      <c r="C5" s="238"/>
      <c r="D5" s="238"/>
      <c r="E5" s="238"/>
      <c r="F5" s="238"/>
      <c r="G5" s="238"/>
      <c r="H5" s="238"/>
      <c r="I5" s="238"/>
      <c r="J5" s="238"/>
      <c r="K5" s="238"/>
      <c r="L5" s="236"/>
      <c r="M5" s="236"/>
    </row>
    <row r="6" spans="1:13" ht="18.75" customHeight="1">
      <c r="A6" s="242" t="s">
        <v>0</v>
      </c>
      <c r="B6" s="239" t="s">
        <v>4</v>
      </c>
      <c r="C6" s="237"/>
      <c r="D6" s="237"/>
      <c r="E6" s="237"/>
      <c r="F6" s="245"/>
      <c r="G6" s="237"/>
      <c r="H6" s="237"/>
      <c r="I6" s="237"/>
      <c r="J6" s="237"/>
      <c r="K6" s="237"/>
      <c r="L6" s="154"/>
      <c r="M6" s="154"/>
    </row>
    <row r="7" spans="1:13" ht="18.75" customHeight="1">
      <c r="A7" s="242" t="s">
        <v>0</v>
      </c>
      <c r="B7" s="245" t="s">
        <v>0</v>
      </c>
      <c r="C7" s="237"/>
      <c r="D7" s="237"/>
      <c r="E7" s="237"/>
      <c r="F7" s="245"/>
      <c r="G7" s="237"/>
      <c r="H7" s="237"/>
      <c r="I7" s="237"/>
      <c r="J7" s="237"/>
      <c r="K7" s="237"/>
      <c r="L7" s="110"/>
      <c r="M7" s="110"/>
    </row>
    <row r="8" spans="1:13" ht="18.75" customHeight="1">
      <c r="A8" s="242" t="s">
        <v>0</v>
      </c>
      <c r="B8" s="11" t="s">
        <v>20</v>
      </c>
      <c r="C8" s="10"/>
      <c r="D8" s="10"/>
      <c r="E8" s="10"/>
      <c r="G8" s="16"/>
      <c r="H8" s="16"/>
      <c r="I8" s="16"/>
      <c r="J8" s="16"/>
      <c r="K8" s="16"/>
      <c r="L8" s="16"/>
      <c r="M8" s="16"/>
    </row>
    <row r="9" spans="1:13" ht="18.75" customHeight="1">
      <c r="A9" s="242" t="s">
        <v>0</v>
      </c>
      <c r="B9" s="163" t="s">
        <v>21</v>
      </c>
      <c r="C9" s="128"/>
      <c r="D9" s="128"/>
      <c r="E9" s="128"/>
      <c r="F9" s="128"/>
      <c r="G9" s="164"/>
      <c r="H9" s="164"/>
      <c r="I9" s="164"/>
      <c r="J9" s="164"/>
      <c r="K9" s="165"/>
      <c r="L9" s="16"/>
      <c r="M9" s="16"/>
    </row>
    <row r="10" spans="1:13" ht="18.75" customHeight="1">
      <c r="A10" s="242" t="s">
        <v>0</v>
      </c>
      <c r="B10" s="522" t="s">
        <v>12</v>
      </c>
      <c r="C10" s="129"/>
      <c r="D10" s="129"/>
      <c r="E10" s="129"/>
      <c r="F10" s="129"/>
      <c r="G10" s="166"/>
      <c r="H10" s="166"/>
      <c r="I10" s="166"/>
      <c r="J10" s="166"/>
      <c r="K10" s="167"/>
      <c r="L10" s="16"/>
      <c r="M10" s="16"/>
    </row>
    <row r="11" spans="1:13" ht="18.75" customHeight="1">
      <c r="A11" s="242" t="s">
        <v>0</v>
      </c>
      <c r="B11" s="241" t="s">
        <v>0</v>
      </c>
      <c r="C11" s="10"/>
      <c r="D11" s="10"/>
      <c r="E11" s="10"/>
      <c r="G11" s="16"/>
      <c r="H11" s="16"/>
      <c r="I11" s="16"/>
      <c r="J11" s="16"/>
      <c r="K11" s="16"/>
      <c r="L11" s="16"/>
      <c r="M11" s="16"/>
    </row>
    <row r="12" spans="1:13" ht="18.75" customHeight="1">
      <c r="A12" s="242" t="s">
        <v>0</v>
      </c>
      <c r="B12" s="232" t="s">
        <v>64</v>
      </c>
      <c r="C12" s="10"/>
      <c r="D12" s="10"/>
      <c r="E12" s="10"/>
      <c r="G12" s="16"/>
      <c r="H12" s="16"/>
      <c r="I12" s="16"/>
      <c r="J12" s="16"/>
      <c r="K12" s="16"/>
      <c r="L12" s="16"/>
      <c r="M12" s="16"/>
    </row>
    <row r="13" spans="1:13" ht="15.95" customHeight="1">
      <c r="A13" s="242" t="s">
        <v>0</v>
      </c>
      <c r="B13" s="231" t="s">
        <v>65</v>
      </c>
      <c r="C13" s="526"/>
      <c r="D13" s="526"/>
      <c r="E13" s="526"/>
      <c r="F13" s="526"/>
      <c r="G13" s="527"/>
      <c r="H13" s="527"/>
      <c r="I13" s="527"/>
      <c r="J13" s="527"/>
      <c r="K13" s="527"/>
      <c r="L13" s="527"/>
      <c r="M13" s="527"/>
    </row>
    <row r="14" spans="1:13" ht="15.95" customHeight="1">
      <c r="A14" s="242" t="s">
        <v>0</v>
      </c>
      <c r="B14" s="508" t="s">
        <v>66</v>
      </c>
      <c r="C14" s="509"/>
      <c r="D14" s="509"/>
      <c r="E14" s="509"/>
      <c r="F14" s="509"/>
      <c r="G14" s="528"/>
      <c r="H14" s="528"/>
      <c r="I14" s="528"/>
      <c r="J14" s="528"/>
      <c r="K14" s="528"/>
      <c r="L14" s="528"/>
      <c r="M14" s="528"/>
    </row>
    <row r="15" spans="1:13" ht="15.95" customHeight="1">
      <c r="A15" s="242" t="s">
        <v>0</v>
      </c>
      <c r="B15" s="38" t="s">
        <v>15</v>
      </c>
      <c r="C15" s="230"/>
      <c r="D15" s="230"/>
      <c r="E15" s="230"/>
      <c r="F15" s="230"/>
      <c r="G15" s="528"/>
      <c r="H15" s="528"/>
      <c r="I15" s="528"/>
      <c r="J15" s="528"/>
      <c r="K15" s="528"/>
      <c r="L15" s="528"/>
      <c r="M15" s="528"/>
    </row>
    <row r="16" spans="1:13" ht="16.5" thickBot="1">
      <c r="A16" s="242" t="s">
        <v>0</v>
      </c>
      <c r="B16" s="244" t="s">
        <v>0</v>
      </c>
      <c r="C16" s="529"/>
      <c r="D16" s="529"/>
      <c r="E16" s="529"/>
      <c r="F16" s="529"/>
      <c r="G16" s="529"/>
      <c r="H16" s="529"/>
      <c r="I16" s="529"/>
      <c r="J16" s="529"/>
      <c r="K16" s="529"/>
      <c r="L16" s="529"/>
      <c r="M16" s="529"/>
    </row>
    <row r="17" spans="1:14" ht="16.5" hidden="1" thickBot="1">
      <c r="A17" s="242" t="s">
        <v>0</v>
      </c>
      <c r="B17" s="233" t="s">
        <v>39</v>
      </c>
      <c r="C17" s="212" t="s">
        <v>67</v>
      </c>
      <c r="D17" s="212" t="s">
        <v>68</v>
      </c>
      <c r="E17" s="212" t="s">
        <v>69</v>
      </c>
      <c r="F17" s="213" t="s">
        <v>40</v>
      </c>
      <c r="G17" s="529"/>
      <c r="H17" s="529"/>
      <c r="I17" s="529"/>
      <c r="J17" s="529"/>
      <c r="K17" s="529"/>
      <c r="L17" s="529"/>
      <c r="M17" s="529"/>
    </row>
    <row r="18" spans="1:14" ht="15.95" customHeight="1">
      <c r="A18" s="242" t="s">
        <v>0</v>
      </c>
      <c r="B18" s="207" t="s">
        <v>70</v>
      </c>
      <c r="C18" s="214"/>
      <c r="D18" s="214"/>
      <c r="E18" s="215"/>
      <c r="F18" s="205"/>
      <c r="G18" s="18"/>
      <c r="H18" s="18"/>
      <c r="I18" s="18"/>
      <c r="J18" s="18"/>
      <c r="K18" s="19"/>
      <c r="L18" s="529"/>
      <c r="M18" s="529"/>
    </row>
    <row r="19" spans="1:14" ht="15.95" customHeight="1">
      <c r="A19" s="242" t="s">
        <v>0</v>
      </c>
      <c r="B19" s="208" t="s">
        <v>71</v>
      </c>
      <c r="C19" s="216"/>
      <c r="D19" s="216"/>
      <c r="E19" s="217"/>
      <c r="F19" s="206"/>
      <c r="G19" s="18"/>
      <c r="H19" s="18"/>
      <c r="I19" s="18"/>
      <c r="J19" s="18"/>
      <c r="K19" s="19"/>
      <c r="L19" s="529"/>
      <c r="M19" s="529"/>
    </row>
    <row r="20" spans="1:14" ht="15.95" customHeight="1">
      <c r="A20" s="242" t="s">
        <v>0</v>
      </c>
      <c r="B20" s="210" t="s">
        <v>72</v>
      </c>
      <c r="C20" s="218"/>
      <c r="D20" s="218"/>
      <c r="E20" s="219"/>
      <c r="F20" s="211" t="str">
        <f>IF((F18-F19)*40=0,"0",(F18-F19)*40)</f>
        <v>0</v>
      </c>
      <c r="G20" s="18"/>
      <c r="H20" s="18"/>
      <c r="I20" s="18"/>
      <c r="J20" s="18"/>
      <c r="K20" s="19"/>
      <c r="L20" s="529"/>
      <c r="M20" s="529"/>
    </row>
    <row r="21" spans="1:14" ht="15.95" customHeight="1">
      <c r="A21" s="242"/>
      <c r="B21" s="249" t="s">
        <v>0</v>
      </c>
      <c r="C21" s="248"/>
      <c r="D21" s="248"/>
      <c r="E21" s="248"/>
      <c r="F21" s="20"/>
      <c r="G21" s="20"/>
      <c r="H21" s="20"/>
      <c r="I21" s="20"/>
      <c r="J21" s="20"/>
      <c r="K21" s="20"/>
      <c r="L21" s="529"/>
      <c r="M21" s="529"/>
    </row>
    <row r="22" spans="1:14" ht="18.75" customHeight="1">
      <c r="A22" s="242" t="s">
        <v>0</v>
      </c>
      <c r="B22" s="21" t="s">
        <v>73</v>
      </c>
      <c r="C22" s="21"/>
      <c r="D22" s="21"/>
      <c r="E22" s="19"/>
      <c r="F22" s="22"/>
      <c r="G22" s="19"/>
      <c r="H22" s="19"/>
      <c r="I22" s="19"/>
      <c r="J22" s="19"/>
      <c r="K22" s="19"/>
      <c r="L22" s="16"/>
      <c r="M22" s="16"/>
    </row>
    <row r="23" spans="1:14" ht="15.95" customHeight="1">
      <c r="A23" s="242" t="s">
        <v>0</v>
      </c>
      <c r="B23" s="45" t="s">
        <v>74</v>
      </c>
      <c r="C23" s="19"/>
      <c r="D23" s="19"/>
      <c r="E23" s="19"/>
      <c r="F23" s="22"/>
      <c r="G23" s="19"/>
      <c r="H23" s="19"/>
      <c r="I23" s="19"/>
      <c r="J23" s="19"/>
      <c r="K23" s="19"/>
      <c r="L23" s="16"/>
      <c r="M23" s="16"/>
    </row>
    <row r="24" spans="1:14" ht="15.95" customHeight="1">
      <c r="A24" s="242" t="s">
        <v>0</v>
      </c>
      <c r="B24" s="240" t="s">
        <v>0</v>
      </c>
      <c r="C24" s="19"/>
      <c r="D24" s="19"/>
      <c r="E24" s="19"/>
      <c r="F24" s="22"/>
      <c r="G24" s="19"/>
      <c r="H24" s="19"/>
      <c r="I24" s="19"/>
      <c r="J24" s="19"/>
      <c r="K24" s="19"/>
      <c r="L24" s="16"/>
      <c r="M24" s="16"/>
    </row>
    <row r="25" spans="1:14" ht="114.95" customHeight="1">
      <c r="A25" s="242" t="s">
        <v>0</v>
      </c>
      <c r="B25" s="191" t="s">
        <v>75</v>
      </c>
      <c r="C25" s="192" t="s">
        <v>76</v>
      </c>
      <c r="D25" s="192" t="s">
        <v>77</v>
      </c>
      <c r="E25" s="192" t="s">
        <v>78</v>
      </c>
      <c r="F25" s="192" t="s">
        <v>79</v>
      </c>
      <c r="G25" s="192" t="s">
        <v>80</v>
      </c>
      <c r="H25" s="192" t="s">
        <v>81</v>
      </c>
      <c r="I25" s="192" t="s">
        <v>82</v>
      </c>
      <c r="J25" s="193" t="s">
        <v>83</v>
      </c>
      <c r="K25" s="194" t="s">
        <v>84</v>
      </c>
      <c r="L25" s="250" t="s">
        <v>0</v>
      </c>
      <c r="M25" s="257" t="s">
        <v>85</v>
      </c>
    </row>
    <row r="26" spans="1:14" ht="23.1" customHeight="1">
      <c r="A26" s="242" t="s">
        <v>0</v>
      </c>
      <c r="B26" s="190"/>
      <c r="C26" s="99"/>
      <c r="D26" s="102"/>
      <c r="E26" s="530"/>
      <c r="F26" s="100"/>
      <c r="G26" s="100"/>
      <c r="H26" s="101"/>
      <c r="I26" s="101"/>
      <c r="J26" s="100"/>
      <c r="K26" s="531"/>
      <c r="L26" s="250" t="s">
        <v>0</v>
      </c>
      <c r="M26" s="532"/>
    </row>
    <row r="27" spans="1:14" ht="22.5" customHeight="1">
      <c r="A27" s="242" t="s">
        <v>0</v>
      </c>
      <c r="B27" s="190"/>
      <c r="C27" s="99"/>
      <c r="D27" s="102"/>
      <c r="E27" s="530"/>
      <c r="F27" s="100"/>
      <c r="G27" s="100"/>
      <c r="H27" s="101"/>
      <c r="I27" s="101"/>
      <c r="J27" s="100"/>
      <c r="K27" s="531"/>
      <c r="L27" s="251" t="s">
        <v>0</v>
      </c>
      <c r="M27" s="252" t="s">
        <v>0</v>
      </c>
    </row>
    <row r="28" spans="1:14" ht="22.5" customHeight="1">
      <c r="A28" s="242" t="s">
        <v>0</v>
      </c>
      <c r="B28" s="190"/>
      <c r="C28" s="533"/>
      <c r="D28" s="102"/>
      <c r="E28" s="530"/>
      <c r="F28" s="100"/>
      <c r="G28" s="100"/>
      <c r="H28" s="101"/>
      <c r="I28" s="101"/>
      <c r="J28" s="100"/>
      <c r="K28" s="531"/>
      <c r="L28" s="251" t="s">
        <v>0</v>
      </c>
      <c r="M28" s="252" t="s">
        <v>0</v>
      </c>
    </row>
    <row r="29" spans="1:14" ht="23.1" customHeight="1">
      <c r="A29" s="242" t="s">
        <v>0</v>
      </c>
      <c r="B29" s="190"/>
      <c r="C29" s="533"/>
      <c r="D29" s="102"/>
      <c r="E29" s="530"/>
      <c r="F29" s="100"/>
      <c r="G29" s="100"/>
      <c r="H29" s="101"/>
      <c r="I29" s="101"/>
      <c r="J29" s="100"/>
      <c r="K29" s="531"/>
      <c r="L29" s="251" t="s">
        <v>0</v>
      </c>
      <c r="M29" s="252" t="s">
        <v>0</v>
      </c>
    </row>
    <row r="30" spans="1:14" ht="23.1" customHeight="1">
      <c r="A30" s="242" t="s">
        <v>0</v>
      </c>
      <c r="B30" s="190"/>
      <c r="C30" s="99"/>
      <c r="D30" s="102"/>
      <c r="E30" s="530"/>
      <c r="F30" s="100"/>
      <c r="G30" s="100"/>
      <c r="H30" s="101"/>
      <c r="I30" s="101"/>
      <c r="J30" s="100"/>
      <c r="K30" s="531"/>
      <c r="L30" s="251" t="s">
        <v>0</v>
      </c>
      <c r="M30" s="252" t="s">
        <v>0</v>
      </c>
    </row>
    <row r="31" spans="1:14" ht="23.1" customHeight="1">
      <c r="A31" s="242" t="s">
        <v>0</v>
      </c>
      <c r="B31" s="190"/>
      <c r="C31" s="99"/>
      <c r="D31" s="102"/>
      <c r="E31" s="530"/>
      <c r="F31" s="100"/>
      <c r="G31" s="100"/>
      <c r="H31" s="101"/>
      <c r="I31" s="101"/>
      <c r="J31" s="100"/>
      <c r="K31" s="531"/>
      <c r="L31" s="251" t="s">
        <v>0</v>
      </c>
      <c r="M31" s="252" t="s">
        <v>0</v>
      </c>
    </row>
    <row r="32" spans="1:14" ht="23.1" customHeight="1">
      <c r="A32" s="242" t="s">
        <v>0</v>
      </c>
      <c r="B32" s="190"/>
      <c r="C32" s="99"/>
      <c r="D32" s="102"/>
      <c r="E32" s="530"/>
      <c r="F32" s="100"/>
      <c r="G32" s="100"/>
      <c r="H32" s="101"/>
      <c r="I32" s="101"/>
      <c r="J32" s="100"/>
      <c r="K32" s="531"/>
      <c r="L32" s="251" t="s">
        <v>0</v>
      </c>
      <c r="M32" s="253" t="s">
        <v>0</v>
      </c>
      <c r="N32" s="24"/>
    </row>
    <row r="33" spans="1:14" ht="23.1" customHeight="1">
      <c r="A33" s="242" t="s">
        <v>0</v>
      </c>
      <c r="B33" s="190"/>
      <c r="C33" s="99"/>
      <c r="D33" s="102"/>
      <c r="E33" s="530"/>
      <c r="F33" s="100"/>
      <c r="G33" s="100"/>
      <c r="H33" s="101"/>
      <c r="I33" s="101"/>
      <c r="J33" s="100"/>
      <c r="K33" s="531"/>
      <c r="L33" s="251" t="s">
        <v>0</v>
      </c>
      <c r="M33" s="253" t="s">
        <v>0</v>
      </c>
    </row>
    <row r="34" spans="1:14" ht="23.1" customHeight="1">
      <c r="A34" s="242" t="s">
        <v>0</v>
      </c>
      <c r="B34" s="190"/>
      <c r="C34" s="99"/>
      <c r="D34" s="102"/>
      <c r="E34" s="530"/>
      <c r="F34" s="100"/>
      <c r="G34" s="100"/>
      <c r="H34" s="101"/>
      <c r="I34" s="101"/>
      <c r="J34" s="100"/>
      <c r="K34" s="531"/>
      <c r="L34" s="251" t="s">
        <v>0</v>
      </c>
      <c r="M34" s="254" t="s">
        <v>0</v>
      </c>
    </row>
    <row r="35" spans="1:14" ht="23.1" customHeight="1">
      <c r="A35" s="242" t="s">
        <v>0</v>
      </c>
      <c r="B35" s="190"/>
      <c r="C35" s="99"/>
      <c r="D35" s="102"/>
      <c r="E35" s="530"/>
      <c r="F35" s="100"/>
      <c r="G35" s="100"/>
      <c r="H35" s="101"/>
      <c r="I35" s="101"/>
      <c r="J35" s="100"/>
      <c r="K35" s="531"/>
      <c r="L35" s="251" t="s">
        <v>0</v>
      </c>
      <c r="M35" s="254" t="s">
        <v>0</v>
      </c>
    </row>
    <row r="36" spans="1:14" ht="23.1" customHeight="1">
      <c r="A36" s="242" t="s">
        <v>0</v>
      </c>
      <c r="B36" s="190"/>
      <c r="C36" s="99"/>
      <c r="D36" s="102"/>
      <c r="E36" s="530"/>
      <c r="F36" s="100"/>
      <c r="G36" s="100"/>
      <c r="H36" s="101"/>
      <c r="I36" s="101"/>
      <c r="J36" s="100"/>
      <c r="K36" s="531"/>
      <c r="L36" s="251" t="s">
        <v>0</v>
      </c>
      <c r="M36" s="254" t="s">
        <v>0</v>
      </c>
    </row>
    <row r="37" spans="1:14" ht="23.1" customHeight="1">
      <c r="A37" s="242" t="s">
        <v>0</v>
      </c>
      <c r="B37" s="190"/>
      <c r="C37" s="99"/>
      <c r="D37" s="102"/>
      <c r="E37" s="530"/>
      <c r="F37" s="100"/>
      <c r="G37" s="100"/>
      <c r="H37" s="101"/>
      <c r="I37" s="101"/>
      <c r="J37" s="100"/>
      <c r="K37" s="531"/>
      <c r="L37" s="251" t="s">
        <v>0</v>
      </c>
      <c r="M37" s="254" t="s">
        <v>0</v>
      </c>
    </row>
    <row r="38" spans="1:14" ht="23.1" customHeight="1">
      <c r="A38" s="242" t="s">
        <v>0</v>
      </c>
      <c r="B38" s="190"/>
      <c r="C38" s="99"/>
      <c r="D38" s="102"/>
      <c r="E38" s="530"/>
      <c r="F38" s="100"/>
      <c r="G38" s="100"/>
      <c r="H38" s="101"/>
      <c r="I38" s="101"/>
      <c r="J38" s="100"/>
      <c r="K38" s="531"/>
      <c r="L38" s="251" t="s">
        <v>0</v>
      </c>
      <c r="M38" s="251" t="s">
        <v>0</v>
      </c>
      <c r="N38" s="16"/>
    </row>
    <row r="39" spans="1:14" ht="23.1" customHeight="1">
      <c r="A39" s="242" t="s">
        <v>0</v>
      </c>
      <c r="B39" s="190"/>
      <c r="C39" s="99"/>
      <c r="D39" s="102"/>
      <c r="E39" s="530"/>
      <c r="F39" s="100"/>
      <c r="G39" s="100"/>
      <c r="H39" s="101"/>
      <c r="I39" s="101"/>
      <c r="J39" s="100"/>
      <c r="K39" s="531"/>
      <c r="L39" s="251" t="s">
        <v>0</v>
      </c>
      <c r="M39" s="251" t="s">
        <v>0</v>
      </c>
      <c r="N39" s="16"/>
    </row>
    <row r="40" spans="1:14" ht="23.1" customHeight="1">
      <c r="A40" s="242" t="s">
        <v>0</v>
      </c>
      <c r="B40" s="190"/>
      <c r="C40" s="99"/>
      <c r="D40" s="102"/>
      <c r="E40" s="530"/>
      <c r="F40" s="100"/>
      <c r="G40" s="100"/>
      <c r="H40" s="101"/>
      <c r="I40" s="101"/>
      <c r="J40" s="100"/>
      <c r="K40" s="531"/>
      <c r="L40" s="251" t="s">
        <v>0</v>
      </c>
      <c r="M40" s="251" t="s">
        <v>0</v>
      </c>
      <c r="N40" s="16"/>
    </row>
    <row r="41" spans="1:14" ht="23.1" customHeight="1">
      <c r="A41" s="242" t="s">
        <v>0</v>
      </c>
      <c r="B41" s="190"/>
      <c r="C41" s="99"/>
      <c r="D41" s="102"/>
      <c r="E41" s="530"/>
      <c r="F41" s="100"/>
      <c r="G41" s="100"/>
      <c r="H41" s="101"/>
      <c r="I41" s="101"/>
      <c r="J41" s="100"/>
      <c r="K41" s="531"/>
      <c r="L41" s="251" t="s">
        <v>0</v>
      </c>
      <c r="M41" s="251" t="s">
        <v>0</v>
      </c>
      <c r="N41" s="16"/>
    </row>
    <row r="42" spans="1:14" ht="23.1" customHeight="1">
      <c r="A42" s="242" t="s">
        <v>0</v>
      </c>
      <c r="B42" s="190"/>
      <c r="C42" s="99"/>
      <c r="D42" s="102"/>
      <c r="E42" s="530"/>
      <c r="F42" s="100"/>
      <c r="G42" s="100"/>
      <c r="H42" s="101"/>
      <c r="I42" s="101"/>
      <c r="J42" s="100"/>
      <c r="K42" s="531"/>
      <c r="L42" s="251" t="s">
        <v>0</v>
      </c>
      <c r="M42" s="251" t="s">
        <v>0</v>
      </c>
      <c r="N42" s="16"/>
    </row>
    <row r="43" spans="1:14" ht="23.1" customHeight="1">
      <c r="A43" s="242" t="s">
        <v>0</v>
      </c>
      <c r="B43" s="190"/>
      <c r="C43" s="99"/>
      <c r="D43" s="102"/>
      <c r="E43" s="530"/>
      <c r="F43" s="100"/>
      <c r="G43" s="100"/>
      <c r="H43" s="101"/>
      <c r="I43" s="101"/>
      <c r="J43" s="100"/>
      <c r="K43" s="531"/>
      <c r="L43" s="251" t="s">
        <v>0</v>
      </c>
      <c r="M43" s="251" t="s">
        <v>0</v>
      </c>
      <c r="N43" s="16"/>
    </row>
    <row r="44" spans="1:14" ht="23.1" customHeight="1">
      <c r="A44" s="242" t="s">
        <v>0</v>
      </c>
      <c r="B44" s="190"/>
      <c r="C44" s="99"/>
      <c r="D44" s="102"/>
      <c r="E44" s="530"/>
      <c r="F44" s="100"/>
      <c r="G44" s="100"/>
      <c r="H44" s="101"/>
      <c r="I44" s="101"/>
      <c r="J44" s="100"/>
      <c r="K44" s="531"/>
      <c r="L44" s="251" t="s">
        <v>0</v>
      </c>
      <c r="M44" s="251" t="s">
        <v>0</v>
      </c>
      <c r="N44" s="16"/>
    </row>
    <row r="45" spans="1:14" ht="23.1" customHeight="1">
      <c r="A45" s="242" t="s">
        <v>0</v>
      </c>
      <c r="B45" s="190"/>
      <c r="C45" s="99"/>
      <c r="D45" s="102"/>
      <c r="E45" s="530"/>
      <c r="F45" s="100"/>
      <c r="G45" s="100"/>
      <c r="H45" s="101"/>
      <c r="I45" s="101"/>
      <c r="J45" s="100"/>
      <c r="K45" s="531"/>
      <c r="L45" s="251" t="s">
        <v>0</v>
      </c>
      <c r="M45" s="251" t="s">
        <v>0</v>
      </c>
      <c r="N45" s="16"/>
    </row>
    <row r="46" spans="1:14" ht="23.1" customHeight="1">
      <c r="A46" s="242" t="s">
        <v>0</v>
      </c>
      <c r="B46" s="190"/>
      <c r="C46" s="99"/>
      <c r="D46" s="102"/>
      <c r="E46" s="530"/>
      <c r="F46" s="100"/>
      <c r="G46" s="100"/>
      <c r="H46" s="101"/>
      <c r="I46" s="101"/>
      <c r="J46" s="100"/>
      <c r="K46" s="531"/>
      <c r="L46" s="251" t="s">
        <v>0</v>
      </c>
      <c r="M46" s="251" t="s">
        <v>0</v>
      </c>
      <c r="N46" s="16"/>
    </row>
    <row r="47" spans="1:14" ht="23.1" customHeight="1">
      <c r="A47" s="242" t="s">
        <v>0</v>
      </c>
      <c r="B47" s="190"/>
      <c r="C47" s="99"/>
      <c r="D47" s="102"/>
      <c r="E47" s="530"/>
      <c r="F47" s="100"/>
      <c r="G47" s="100"/>
      <c r="H47" s="101"/>
      <c r="I47" s="101"/>
      <c r="J47" s="100"/>
      <c r="K47" s="531"/>
      <c r="L47" s="251" t="s">
        <v>0</v>
      </c>
      <c r="M47" s="251" t="s">
        <v>0</v>
      </c>
      <c r="N47" s="16"/>
    </row>
    <row r="48" spans="1:14" ht="23.1" customHeight="1">
      <c r="A48" s="242" t="s">
        <v>0</v>
      </c>
      <c r="B48" s="190"/>
      <c r="C48" s="99"/>
      <c r="D48" s="102"/>
      <c r="E48" s="530"/>
      <c r="F48" s="100"/>
      <c r="G48" s="100"/>
      <c r="H48" s="101"/>
      <c r="I48" s="101"/>
      <c r="J48" s="100"/>
      <c r="K48" s="531"/>
      <c r="L48" s="251" t="s">
        <v>0</v>
      </c>
      <c r="M48" s="251" t="s">
        <v>0</v>
      </c>
      <c r="N48" s="16"/>
    </row>
    <row r="49" spans="1:14" ht="23.1" customHeight="1">
      <c r="A49" s="242" t="s">
        <v>0</v>
      </c>
      <c r="B49" s="190"/>
      <c r="C49" s="99"/>
      <c r="D49" s="102"/>
      <c r="E49" s="530"/>
      <c r="F49" s="100"/>
      <c r="G49" s="100"/>
      <c r="H49" s="101"/>
      <c r="I49" s="101"/>
      <c r="J49" s="100"/>
      <c r="K49" s="531"/>
      <c r="L49" s="251" t="s">
        <v>0</v>
      </c>
      <c r="M49" s="251" t="s">
        <v>0</v>
      </c>
      <c r="N49" s="16"/>
    </row>
    <row r="50" spans="1:14" ht="23.1" customHeight="1">
      <c r="A50" s="242" t="s">
        <v>0</v>
      </c>
      <c r="B50" s="190"/>
      <c r="C50" s="99"/>
      <c r="D50" s="102"/>
      <c r="E50" s="530"/>
      <c r="F50" s="100"/>
      <c r="G50" s="100"/>
      <c r="H50" s="101"/>
      <c r="I50" s="101"/>
      <c r="J50" s="100"/>
      <c r="K50" s="531"/>
      <c r="L50" s="251" t="s">
        <v>0</v>
      </c>
      <c r="M50" s="251" t="s">
        <v>0</v>
      </c>
      <c r="N50" s="16"/>
    </row>
    <row r="51" spans="1:14" ht="23.1" customHeight="1">
      <c r="A51" s="242" t="s">
        <v>0</v>
      </c>
      <c r="B51" s="190"/>
      <c r="C51" s="99"/>
      <c r="D51" s="102"/>
      <c r="E51" s="530"/>
      <c r="F51" s="100"/>
      <c r="G51" s="100"/>
      <c r="H51" s="101"/>
      <c r="I51" s="101"/>
      <c r="J51" s="100"/>
      <c r="K51" s="531"/>
      <c r="L51" s="251" t="s">
        <v>0</v>
      </c>
      <c r="M51" s="251" t="s">
        <v>0</v>
      </c>
      <c r="N51" s="16"/>
    </row>
    <row r="52" spans="1:14" ht="23.1" customHeight="1">
      <c r="A52" s="242" t="s">
        <v>0</v>
      </c>
      <c r="B52" s="190"/>
      <c r="C52" s="99"/>
      <c r="D52" s="102"/>
      <c r="E52" s="530"/>
      <c r="F52" s="100"/>
      <c r="G52" s="100"/>
      <c r="H52" s="101"/>
      <c r="I52" s="101"/>
      <c r="J52" s="100"/>
      <c r="K52" s="531"/>
      <c r="L52" s="251" t="s">
        <v>0</v>
      </c>
      <c r="M52" s="251" t="s">
        <v>0</v>
      </c>
      <c r="N52" s="16"/>
    </row>
    <row r="53" spans="1:14" ht="23.1" customHeight="1">
      <c r="A53" s="242" t="s">
        <v>0</v>
      </c>
      <c r="B53" s="190"/>
      <c r="C53" s="99"/>
      <c r="D53" s="102"/>
      <c r="E53" s="530"/>
      <c r="F53" s="100"/>
      <c r="G53" s="100"/>
      <c r="H53" s="101"/>
      <c r="I53" s="101"/>
      <c r="J53" s="100"/>
      <c r="K53" s="531"/>
      <c r="L53" s="251" t="s">
        <v>0</v>
      </c>
      <c r="M53" s="251" t="s">
        <v>0</v>
      </c>
      <c r="N53" s="16"/>
    </row>
    <row r="54" spans="1:14" ht="23.1" customHeight="1">
      <c r="A54" s="242" t="s">
        <v>0</v>
      </c>
      <c r="B54" s="190"/>
      <c r="C54" s="99"/>
      <c r="D54" s="102"/>
      <c r="E54" s="530"/>
      <c r="F54" s="100"/>
      <c r="G54" s="100"/>
      <c r="H54" s="101"/>
      <c r="I54" s="101"/>
      <c r="J54" s="100"/>
      <c r="K54" s="531"/>
      <c r="L54" s="251" t="s">
        <v>0</v>
      </c>
      <c r="M54" s="251" t="s">
        <v>0</v>
      </c>
      <c r="N54" s="16"/>
    </row>
    <row r="55" spans="1:14" ht="23.1" customHeight="1">
      <c r="A55" s="242" t="s">
        <v>0</v>
      </c>
      <c r="B55" s="190"/>
      <c r="C55" s="99"/>
      <c r="D55" s="102"/>
      <c r="E55" s="530"/>
      <c r="F55" s="100"/>
      <c r="G55" s="100"/>
      <c r="H55" s="101"/>
      <c r="I55" s="101"/>
      <c r="J55" s="100"/>
      <c r="K55" s="531"/>
      <c r="L55" s="251" t="s">
        <v>0</v>
      </c>
      <c r="M55" s="251" t="s">
        <v>0</v>
      </c>
      <c r="N55" s="16"/>
    </row>
    <row r="56" spans="1:14" ht="23.1" customHeight="1">
      <c r="A56" s="242" t="s">
        <v>0</v>
      </c>
      <c r="B56" s="190"/>
      <c r="C56" s="99"/>
      <c r="D56" s="102"/>
      <c r="E56" s="530"/>
      <c r="F56" s="100"/>
      <c r="G56" s="100"/>
      <c r="H56" s="101"/>
      <c r="I56" s="101"/>
      <c r="J56" s="100"/>
      <c r="K56" s="531"/>
      <c r="L56" s="251" t="s">
        <v>0</v>
      </c>
      <c r="M56" s="251" t="s">
        <v>0</v>
      </c>
      <c r="N56" s="16"/>
    </row>
    <row r="57" spans="1:14" ht="23.1" customHeight="1">
      <c r="A57" s="242" t="s">
        <v>0</v>
      </c>
      <c r="B57" s="190"/>
      <c r="C57" s="99"/>
      <c r="D57" s="102"/>
      <c r="E57" s="530"/>
      <c r="F57" s="100"/>
      <c r="G57" s="100"/>
      <c r="H57" s="101"/>
      <c r="I57" s="101"/>
      <c r="J57" s="100"/>
      <c r="K57" s="531"/>
      <c r="L57" s="251" t="s">
        <v>0</v>
      </c>
      <c r="M57" s="251" t="s">
        <v>0</v>
      </c>
      <c r="N57" s="16"/>
    </row>
    <row r="58" spans="1:14" ht="23.1" customHeight="1">
      <c r="A58" s="242" t="s">
        <v>0</v>
      </c>
      <c r="B58" s="190"/>
      <c r="C58" s="99"/>
      <c r="D58" s="102"/>
      <c r="E58" s="530"/>
      <c r="F58" s="100"/>
      <c r="G58" s="100"/>
      <c r="H58" s="101"/>
      <c r="I58" s="101"/>
      <c r="J58" s="100"/>
      <c r="K58" s="531"/>
      <c r="L58" s="251" t="s">
        <v>0</v>
      </c>
      <c r="M58" s="251" t="s">
        <v>0</v>
      </c>
      <c r="N58" s="16"/>
    </row>
    <row r="59" spans="1:14" ht="23.1" customHeight="1">
      <c r="A59" s="242" t="s">
        <v>0</v>
      </c>
      <c r="B59" s="190"/>
      <c r="C59" s="99"/>
      <c r="D59" s="102"/>
      <c r="E59" s="530"/>
      <c r="F59" s="100"/>
      <c r="G59" s="100"/>
      <c r="H59" s="101"/>
      <c r="I59" s="101"/>
      <c r="J59" s="100"/>
      <c r="K59" s="531"/>
      <c r="L59" s="251" t="s">
        <v>0</v>
      </c>
      <c r="M59" s="251" t="s">
        <v>0</v>
      </c>
      <c r="N59" s="16"/>
    </row>
    <row r="60" spans="1:14" ht="23.1" customHeight="1">
      <c r="A60" s="242" t="s">
        <v>0</v>
      </c>
      <c r="B60" s="190"/>
      <c r="C60" s="99"/>
      <c r="D60" s="102"/>
      <c r="E60" s="530"/>
      <c r="F60" s="100"/>
      <c r="G60" s="100"/>
      <c r="H60" s="101"/>
      <c r="I60" s="101"/>
      <c r="J60" s="100"/>
      <c r="K60" s="531"/>
      <c r="L60" s="251" t="s">
        <v>0</v>
      </c>
      <c r="M60" s="251" t="s">
        <v>0</v>
      </c>
      <c r="N60" s="16"/>
    </row>
    <row r="61" spans="1:14" ht="23.1" customHeight="1">
      <c r="A61" s="242" t="s">
        <v>0</v>
      </c>
      <c r="B61" s="190"/>
      <c r="C61" s="99"/>
      <c r="D61" s="102"/>
      <c r="E61" s="530"/>
      <c r="F61" s="100"/>
      <c r="G61" s="100"/>
      <c r="H61" s="101"/>
      <c r="I61" s="101"/>
      <c r="J61" s="100"/>
      <c r="K61" s="531"/>
      <c r="L61" s="251" t="s">
        <v>0</v>
      </c>
      <c r="M61" s="251" t="s">
        <v>0</v>
      </c>
      <c r="N61" s="16"/>
    </row>
    <row r="62" spans="1:14" ht="23.1" customHeight="1">
      <c r="A62" s="242" t="s">
        <v>0</v>
      </c>
      <c r="B62" s="190"/>
      <c r="C62" s="99"/>
      <c r="D62" s="102"/>
      <c r="E62" s="530"/>
      <c r="F62" s="100"/>
      <c r="G62" s="100"/>
      <c r="H62" s="101"/>
      <c r="I62" s="101"/>
      <c r="J62" s="100"/>
      <c r="K62" s="531"/>
      <c r="L62" s="251" t="s">
        <v>0</v>
      </c>
      <c r="M62" s="251" t="s">
        <v>0</v>
      </c>
      <c r="N62" s="16"/>
    </row>
    <row r="63" spans="1:14" ht="23.1" customHeight="1">
      <c r="A63" s="242" t="s">
        <v>0</v>
      </c>
      <c r="B63" s="190"/>
      <c r="C63" s="99"/>
      <c r="D63" s="102"/>
      <c r="E63" s="530"/>
      <c r="F63" s="100"/>
      <c r="G63" s="100"/>
      <c r="H63" s="101"/>
      <c r="I63" s="101"/>
      <c r="J63" s="100"/>
      <c r="K63" s="531"/>
      <c r="L63" s="251" t="s">
        <v>0</v>
      </c>
      <c r="M63" s="251" t="s">
        <v>0</v>
      </c>
      <c r="N63" s="16"/>
    </row>
    <row r="64" spans="1:14" ht="23.1" customHeight="1">
      <c r="A64" s="242" t="s">
        <v>0</v>
      </c>
      <c r="B64" s="190"/>
      <c r="C64" s="99"/>
      <c r="D64" s="102"/>
      <c r="E64" s="530"/>
      <c r="F64" s="100"/>
      <c r="G64" s="100"/>
      <c r="H64" s="101"/>
      <c r="I64" s="101"/>
      <c r="J64" s="100"/>
      <c r="K64" s="531"/>
      <c r="L64" s="251" t="s">
        <v>0</v>
      </c>
      <c r="M64" s="251" t="s">
        <v>0</v>
      </c>
      <c r="N64" s="16"/>
    </row>
    <row r="65" spans="1:14" ht="23.1" customHeight="1">
      <c r="A65" s="242" t="s">
        <v>0</v>
      </c>
      <c r="B65" s="190"/>
      <c r="C65" s="99"/>
      <c r="D65" s="102"/>
      <c r="E65" s="530"/>
      <c r="F65" s="100"/>
      <c r="G65" s="100"/>
      <c r="H65" s="101"/>
      <c r="I65" s="101"/>
      <c r="J65" s="100"/>
      <c r="K65" s="531"/>
      <c r="L65" s="251" t="s">
        <v>0</v>
      </c>
      <c r="M65" s="251" t="s">
        <v>0</v>
      </c>
      <c r="N65" s="16"/>
    </row>
    <row r="66" spans="1:14" ht="23.1" customHeight="1">
      <c r="A66" s="242" t="s">
        <v>0</v>
      </c>
      <c r="B66" s="190"/>
      <c r="C66" s="99"/>
      <c r="D66" s="102"/>
      <c r="E66" s="530"/>
      <c r="F66" s="100"/>
      <c r="G66" s="100"/>
      <c r="H66" s="101"/>
      <c r="I66" s="101"/>
      <c r="J66" s="100"/>
      <c r="K66" s="531"/>
      <c r="L66" s="251" t="s">
        <v>0</v>
      </c>
      <c r="M66" s="251" t="s">
        <v>0</v>
      </c>
      <c r="N66" s="16"/>
    </row>
    <row r="67" spans="1:14" ht="23.1" customHeight="1">
      <c r="A67" s="242" t="s">
        <v>0</v>
      </c>
      <c r="B67" s="190"/>
      <c r="C67" s="99"/>
      <c r="D67" s="102"/>
      <c r="E67" s="530"/>
      <c r="F67" s="100"/>
      <c r="G67" s="100"/>
      <c r="H67" s="101"/>
      <c r="I67" s="101"/>
      <c r="J67" s="100"/>
      <c r="K67" s="531"/>
      <c r="L67" s="251" t="s">
        <v>0</v>
      </c>
      <c r="M67" s="251" t="s">
        <v>0</v>
      </c>
      <c r="N67" s="16"/>
    </row>
    <row r="68" spans="1:14" ht="23.1" customHeight="1">
      <c r="A68" s="242" t="s">
        <v>0</v>
      </c>
      <c r="B68" s="190"/>
      <c r="C68" s="99"/>
      <c r="D68" s="102"/>
      <c r="E68" s="530"/>
      <c r="F68" s="100"/>
      <c r="G68" s="100"/>
      <c r="H68" s="101"/>
      <c r="I68" s="101"/>
      <c r="J68" s="100"/>
      <c r="K68" s="531"/>
      <c r="L68" s="251" t="s">
        <v>0</v>
      </c>
      <c r="M68" s="251" t="s">
        <v>0</v>
      </c>
      <c r="N68" s="16"/>
    </row>
    <row r="69" spans="1:14" ht="23.1" customHeight="1">
      <c r="A69" s="242" t="s">
        <v>0</v>
      </c>
      <c r="B69" s="190"/>
      <c r="C69" s="99"/>
      <c r="D69" s="102"/>
      <c r="E69" s="530"/>
      <c r="F69" s="100"/>
      <c r="G69" s="100"/>
      <c r="H69" s="101"/>
      <c r="I69" s="101"/>
      <c r="J69" s="100"/>
      <c r="K69" s="531"/>
      <c r="L69" s="251" t="s">
        <v>0</v>
      </c>
      <c r="M69" s="251" t="s">
        <v>0</v>
      </c>
      <c r="N69" s="16"/>
    </row>
    <row r="70" spans="1:14" ht="22.5" customHeight="1">
      <c r="A70" s="242" t="s">
        <v>0</v>
      </c>
      <c r="B70" s="220" t="s">
        <v>86</v>
      </c>
      <c r="C70" s="221"/>
      <c r="D70" s="534">
        <f t="shared" ref="D70:K70" si="0">SUM(D26:D69)</f>
        <v>0</v>
      </c>
      <c r="E70" s="534">
        <f t="shared" si="0"/>
        <v>0</v>
      </c>
      <c r="F70" s="535">
        <f t="shared" si="0"/>
        <v>0</v>
      </c>
      <c r="G70" s="535">
        <f t="shared" si="0"/>
        <v>0</v>
      </c>
      <c r="H70" s="536">
        <f t="shared" si="0"/>
        <v>0</v>
      </c>
      <c r="I70" s="536">
        <f t="shared" si="0"/>
        <v>0</v>
      </c>
      <c r="J70" s="535">
        <f t="shared" si="0"/>
        <v>0</v>
      </c>
      <c r="K70" s="537">
        <f t="shared" si="0"/>
        <v>0</v>
      </c>
      <c r="L70" s="255" t="s">
        <v>0</v>
      </c>
      <c r="M70" s="251" t="s">
        <v>0</v>
      </c>
      <c r="N70" s="23"/>
    </row>
    <row r="71" spans="1:14" s="27" customFormat="1" ht="22.5" customHeight="1" thickBot="1">
      <c r="A71" s="243" t="s">
        <v>0</v>
      </c>
      <c r="B71" s="222" t="s">
        <v>0</v>
      </c>
      <c r="C71" s="222" t="s">
        <v>0</v>
      </c>
      <c r="D71" s="222" t="s">
        <v>0</v>
      </c>
      <c r="E71" s="223" t="s">
        <v>0</v>
      </c>
      <c r="F71" s="223" t="s">
        <v>0</v>
      </c>
      <c r="G71" s="223" t="s">
        <v>0</v>
      </c>
      <c r="H71" s="223" t="s">
        <v>0</v>
      </c>
      <c r="I71" s="223" t="s">
        <v>0</v>
      </c>
      <c r="J71" s="223" t="s">
        <v>0</v>
      </c>
      <c r="K71" s="223" t="s">
        <v>0</v>
      </c>
      <c r="L71" s="256" t="s">
        <v>0</v>
      </c>
      <c r="M71" s="256" t="s">
        <v>0</v>
      </c>
    </row>
    <row r="72" spans="1:14" s="27" customFormat="1" ht="22.5" hidden="1" customHeight="1" thickBot="1">
      <c r="A72" s="10"/>
      <c r="B72" s="25"/>
      <c r="C72" s="25"/>
      <c r="D72" s="25"/>
      <c r="E72" s="26"/>
      <c r="F72" s="26"/>
      <c r="G72" s="224" t="s">
        <v>39</v>
      </c>
      <c r="H72" s="224" t="s">
        <v>67</v>
      </c>
      <c r="I72" s="224" t="s">
        <v>68</v>
      </c>
      <c r="J72" s="224" t="s">
        <v>69</v>
      </c>
      <c r="K72" s="225" t="s">
        <v>87</v>
      </c>
      <c r="L72" s="256" t="s">
        <v>0</v>
      </c>
      <c r="M72" s="256" t="s">
        <v>0</v>
      </c>
    </row>
    <row r="73" spans="1:14" ht="22.5" customHeight="1">
      <c r="A73" s="16"/>
      <c r="B73" s="16"/>
      <c r="C73" s="16"/>
      <c r="D73" s="16"/>
      <c r="E73" s="16"/>
      <c r="G73" s="207" t="s">
        <v>88</v>
      </c>
      <c r="H73" s="226"/>
      <c r="I73" s="226"/>
      <c r="J73" s="227"/>
      <c r="K73" s="28">
        <f>(($E$70*(1-'ERFs &amp; Sources'!$C$11)^('ERFs &amp; Sources'!$C$12-$M$26))/'ERFs &amp; Sources'!$B$57)</f>
        <v>0</v>
      </c>
      <c r="L73" s="242" t="s">
        <v>0</v>
      </c>
      <c r="M73" s="242" t="s">
        <v>0</v>
      </c>
    </row>
    <row r="74" spans="1:14" ht="22.5" customHeight="1">
      <c r="A74" s="16"/>
      <c r="B74" s="16"/>
      <c r="C74" s="16"/>
      <c r="D74" s="16"/>
      <c r="E74" s="16"/>
      <c r="G74" s="208" t="s">
        <v>89</v>
      </c>
      <c r="H74" s="228"/>
      <c r="I74" s="228"/>
      <c r="J74" s="229"/>
      <c r="K74" s="29">
        <f>(($F$70/'ERFs &amp; Sources'!$B$61)*'ERFs &amp; Sources'!$C$14+$G$70*'ERFs &amp; Sources'!$B$59*'ERFs &amp; Sources'!$C$15)*(1-'ERFs &amp; Sources'!$C$11)^('ERFs &amp; Sources'!$C$12-$M$26)</f>
        <v>0</v>
      </c>
      <c r="L74" s="242" t="s">
        <v>0</v>
      </c>
      <c r="M74" s="242" t="s">
        <v>0</v>
      </c>
    </row>
    <row r="75" spans="1:14" ht="22.5" customHeight="1">
      <c r="A75" s="16"/>
      <c r="B75" s="16"/>
      <c r="C75" s="16"/>
      <c r="D75" s="16"/>
      <c r="E75" s="16"/>
      <c r="G75" s="208" t="s">
        <v>90</v>
      </c>
      <c r="H75" s="228"/>
      <c r="I75" s="228"/>
      <c r="J75" s="229"/>
      <c r="K75" s="29">
        <f>($K$73+$K$74)*'ERFs &amp; Sources'!$C$28</f>
        <v>0</v>
      </c>
      <c r="L75" s="242" t="s">
        <v>0</v>
      </c>
      <c r="M75" s="242" t="s">
        <v>0</v>
      </c>
    </row>
    <row r="76" spans="1:14" ht="22.5" customHeight="1">
      <c r="A76" s="16"/>
      <c r="B76" s="16"/>
      <c r="C76" s="16"/>
      <c r="D76" s="16"/>
      <c r="E76" s="16"/>
      <c r="G76" s="208" t="s">
        <v>91</v>
      </c>
      <c r="H76" s="228"/>
      <c r="I76" s="228"/>
      <c r="J76" s="229"/>
      <c r="K76" s="97">
        <f>($I$70*(1-'ERFs &amp; Sources'!$C$11)^('ERFs &amp; Sources'!$C$12-$M$26))+(($F$70*'ERFs &amp; Sources'!$C$31+$G$70*'ERFs &amp; Sources'!$C$34)*(1-'ERFs &amp; Sources'!$C$11)^('ERFs &amp; Sources'!$C$12-$M$26))</f>
        <v>0</v>
      </c>
      <c r="L76" s="242" t="s">
        <v>0</v>
      </c>
      <c r="M76" s="242" t="s">
        <v>0</v>
      </c>
    </row>
    <row r="77" spans="1:14" ht="22.5" customHeight="1">
      <c r="A77" s="16"/>
      <c r="B77" s="16"/>
      <c r="C77" s="16"/>
      <c r="D77" s="16"/>
      <c r="E77" s="16"/>
      <c r="G77" s="208" t="s">
        <v>92</v>
      </c>
      <c r="H77" s="228"/>
      <c r="I77" s="228"/>
      <c r="J77" s="229"/>
      <c r="K77" s="97">
        <f>($H$70*(1-'ERFs &amp; Sources'!$C$11)^('ERFs &amp; Sources'!$C$12-$M$26))+(($F$70*'ERFs &amp; Sources'!$C$30+$G$70*'ERFs &amp; Sources'!$C$33)*(1-'ERFs &amp; Sources'!$C$11)^('ERFs &amp; Sources'!$C$12-$M$26))</f>
        <v>0</v>
      </c>
      <c r="L77" s="242" t="s">
        <v>0</v>
      </c>
      <c r="M77" s="242" t="s">
        <v>0</v>
      </c>
    </row>
    <row r="78" spans="1:14" ht="22.5" customHeight="1">
      <c r="A78" s="16"/>
      <c r="B78" s="16"/>
      <c r="C78" s="16"/>
      <c r="D78" s="16"/>
      <c r="E78" s="16"/>
      <c r="G78" s="208" t="s">
        <v>93</v>
      </c>
      <c r="H78" s="228"/>
      <c r="I78" s="228"/>
      <c r="J78" s="229"/>
      <c r="K78" s="31">
        <f>($F$70*'ERFs &amp; Sources'!$C$29+$G$70*'ERFs &amp; Sources'!$C$32)*(1-'ERFs &amp; Sources'!$C$11)^('ERFs &amp; Sources'!$C$12-$M$26)</f>
        <v>0</v>
      </c>
      <c r="L78" s="242" t="s">
        <v>0</v>
      </c>
      <c r="M78" s="242" t="s">
        <v>0</v>
      </c>
    </row>
    <row r="79" spans="1:14" ht="22.5" customHeight="1">
      <c r="A79" s="16"/>
      <c r="B79" s="16"/>
      <c r="C79" s="16"/>
      <c r="D79" s="16"/>
      <c r="E79" s="16"/>
      <c r="G79" s="208" t="s">
        <v>94</v>
      </c>
      <c r="H79" s="228"/>
      <c r="I79" s="228"/>
      <c r="J79" s="229"/>
      <c r="K79" s="31">
        <f>(($F$70*'ERFs &amp; Sources'!$C$31)*(1-'ERFs &amp; Sources'!$C$11)^('ERFs &amp; Sources'!$C$12-$M$26))</f>
        <v>0</v>
      </c>
      <c r="L79" s="242" t="s">
        <v>0</v>
      </c>
      <c r="M79" s="242" t="s">
        <v>0</v>
      </c>
    </row>
    <row r="80" spans="1:14" ht="22.5" customHeight="1">
      <c r="A80" s="16"/>
      <c r="B80" s="16"/>
      <c r="C80" s="16"/>
      <c r="D80" s="16"/>
      <c r="E80" s="16"/>
      <c r="G80" s="208" t="s">
        <v>95</v>
      </c>
      <c r="H80" s="228"/>
      <c r="I80" s="228"/>
      <c r="J80" s="229"/>
      <c r="K80" s="31">
        <f>(($F$70*'ERFs &amp; Sources'!$C$30)*(1-'ERFs &amp; Sources'!$C$11)^('ERFs &amp; Sources'!$C$12-$M$26))</f>
        <v>0</v>
      </c>
      <c r="L80" s="242" t="s">
        <v>0</v>
      </c>
      <c r="M80" s="242" t="s">
        <v>0</v>
      </c>
    </row>
    <row r="81" spans="1:13" ht="22.5" customHeight="1">
      <c r="A81" s="16"/>
      <c r="B81" s="16"/>
      <c r="C81" s="16"/>
      <c r="D81" s="16"/>
      <c r="E81" s="16"/>
      <c r="G81" s="208" t="s">
        <v>96</v>
      </c>
      <c r="H81" s="228"/>
      <c r="I81" s="228"/>
      <c r="J81" s="229"/>
      <c r="K81" s="31">
        <f>($F$70*'ERFs &amp; Sources'!$C$29)*(1-'ERFs &amp; Sources'!$C$11)^('ERFs &amp; Sources'!$C$12-$M$26)</f>
        <v>0</v>
      </c>
      <c r="L81" s="242" t="s">
        <v>0</v>
      </c>
      <c r="M81" s="242" t="s">
        <v>0</v>
      </c>
    </row>
    <row r="82" spans="1:13" ht="22.5" customHeight="1">
      <c r="A82" s="16"/>
      <c r="B82" s="16"/>
      <c r="C82" s="16"/>
      <c r="D82" s="16"/>
      <c r="E82" s="16"/>
      <c r="G82" s="208" t="s">
        <v>97</v>
      </c>
      <c r="H82" s="228"/>
      <c r="I82" s="228"/>
      <c r="J82" s="229"/>
      <c r="K82" s="31">
        <f>($I$70*(1-'ERFs &amp; Sources'!$C$11)^('ERFs &amp; Sources'!$C$12-$M$26))+(($G$70*'ERFs &amp; Sources'!$C$34)*(1-'ERFs &amp; Sources'!$C$11)^('ERFs &amp; Sources'!$C$12-$M$26))</f>
        <v>0</v>
      </c>
      <c r="L82" s="242" t="s">
        <v>0</v>
      </c>
      <c r="M82" s="242" t="s">
        <v>0</v>
      </c>
    </row>
    <row r="83" spans="1:13" ht="22.5" customHeight="1">
      <c r="A83" s="16"/>
      <c r="B83" s="16"/>
      <c r="C83" s="16"/>
      <c r="D83" s="16"/>
      <c r="E83" s="16"/>
      <c r="G83" s="208" t="s">
        <v>98</v>
      </c>
      <c r="H83" s="228"/>
      <c r="I83" s="228"/>
      <c r="J83" s="229"/>
      <c r="K83" s="31">
        <f>($H$70*(1-'ERFs &amp; Sources'!$C$11)^('ERFs &amp; Sources'!$C$12-$M$26))+(($G$70*'ERFs &amp; Sources'!$C$33)*(1-'ERFs &amp; Sources'!$C$11)^('ERFs &amp; Sources'!$C$12-$M$26))</f>
        <v>0</v>
      </c>
      <c r="L83" s="242" t="s">
        <v>0</v>
      </c>
      <c r="M83" s="242" t="s">
        <v>0</v>
      </c>
    </row>
    <row r="84" spans="1:13" ht="22.5" customHeight="1">
      <c r="A84" s="16"/>
      <c r="B84" s="16"/>
      <c r="C84" s="16"/>
      <c r="D84" s="16"/>
      <c r="E84" s="16"/>
      <c r="G84" s="208" t="s">
        <v>99</v>
      </c>
      <c r="H84" s="228"/>
      <c r="I84" s="228"/>
      <c r="J84" s="229"/>
      <c r="K84" s="31">
        <f>($G$70*'ERFs &amp; Sources'!$C$32)*(1-'ERFs &amp; Sources'!$C$11)^('ERFs &amp; Sources'!$C$12-$M$26)</f>
        <v>0</v>
      </c>
      <c r="L84" s="242" t="s">
        <v>0</v>
      </c>
      <c r="M84" s="242" t="s">
        <v>0</v>
      </c>
    </row>
    <row r="85" spans="1:13" ht="22.5" customHeight="1">
      <c r="A85" s="16"/>
      <c r="B85" s="16"/>
      <c r="C85" s="16"/>
      <c r="D85" s="16"/>
      <c r="E85" s="16"/>
      <c r="G85" s="208" t="s">
        <v>100</v>
      </c>
      <c r="H85" s="228"/>
      <c r="I85" s="228"/>
      <c r="J85" s="229"/>
      <c r="K85" s="31" t="str">
        <f>$F$20</f>
        <v>0</v>
      </c>
      <c r="L85" s="242" t="s">
        <v>0</v>
      </c>
      <c r="M85" s="242" t="s">
        <v>0</v>
      </c>
    </row>
    <row r="86" spans="1:13" ht="22.5" customHeight="1">
      <c r="A86" s="16"/>
      <c r="B86" s="16"/>
      <c r="C86" s="16"/>
      <c r="D86" s="16"/>
      <c r="E86" s="16"/>
      <c r="G86" s="208" t="s">
        <v>101</v>
      </c>
      <c r="H86" s="228"/>
      <c r="I86" s="228"/>
      <c r="J86" s="229"/>
      <c r="K86" s="31">
        <f>F70*(1-'ERFs &amp; Sources'!C11)^('ERFs &amp; Sources'!C12-M26)</f>
        <v>0</v>
      </c>
      <c r="L86" s="242" t="s">
        <v>0</v>
      </c>
      <c r="M86" s="242" t="s">
        <v>0</v>
      </c>
    </row>
    <row r="87" spans="1:13" ht="22.5" customHeight="1">
      <c r="A87" s="16"/>
      <c r="B87" s="16"/>
      <c r="C87" s="16"/>
      <c r="D87" s="16"/>
      <c r="E87" s="16"/>
      <c r="G87" s="208" t="s">
        <v>102</v>
      </c>
      <c r="H87" s="228"/>
      <c r="I87" s="228"/>
      <c r="J87" s="229"/>
      <c r="K87" s="31">
        <f>G70*'ERFs &amp; Sources'!B59*(1-'ERFs &amp; Sources'!C11)^('ERFs &amp; Sources'!C12-M26)</f>
        <v>0</v>
      </c>
      <c r="L87" s="242" t="s">
        <v>0</v>
      </c>
      <c r="M87" s="242" t="s">
        <v>0</v>
      </c>
    </row>
    <row r="88" spans="1:13" ht="22.5" customHeight="1" thickBot="1">
      <c r="A88" s="16"/>
      <c r="B88" s="16"/>
      <c r="C88" s="16"/>
      <c r="D88" s="16"/>
      <c r="E88" s="16"/>
      <c r="G88" s="209" t="s">
        <v>103</v>
      </c>
      <c r="H88" s="234"/>
      <c r="I88" s="234"/>
      <c r="J88" s="235"/>
      <c r="K88" s="32">
        <f>(K86*'ERFs &amp; Sources'!C47)+(K87*'ERFs &amp; Sources'!C49)</f>
        <v>0</v>
      </c>
      <c r="L88" s="242" t="s">
        <v>0</v>
      </c>
      <c r="M88" s="242" t="s">
        <v>0</v>
      </c>
    </row>
    <row r="89" spans="1:13" ht="14.25" customHeight="1">
      <c r="A89" s="16"/>
      <c r="B89" s="16"/>
      <c r="C89" s="16"/>
      <c r="D89" s="16"/>
      <c r="E89" s="16"/>
      <c r="G89" s="16"/>
      <c r="H89" s="16"/>
      <c r="I89" s="16"/>
      <c r="J89" s="33"/>
      <c r="K89" s="34"/>
      <c r="L89" s="16"/>
      <c r="M89" s="16"/>
    </row>
    <row r="90" spans="1:13" ht="14.25" customHeight="1">
      <c r="A90" s="16"/>
      <c r="G90" s="16"/>
      <c r="H90" s="16"/>
      <c r="I90" s="16"/>
      <c r="J90" s="33"/>
      <c r="K90" s="34"/>
      <c r="L90" s="16"/>
      <c r="M90" s="16"/>
    </row>
    <row r="91" spans="1:13" ht="14.25" customHeight="1">
      <c r="J91" s="35"/>
      <c r="K91" s="538"/>
    </row>
    <row r="92" spans="1:13" ht="14.25" customHeight="1">
      <c r="J92" s="35"/>
      <c r="K92" s="539"/>
    </row>
  </sheetData>
  <sheetProtection algorithmName="SHA-512" hashValue="42BbweoE4pT/JHRSHOt8mEsFMBo6jLIJZHa6BmSBX2iVAB9OuGbqDsy1eATsaOXoMqtiBomShfAPgNDsmTDrKw==" saltValue="AJryhhYdF+56asZCX80Kpg==" spinCount="100000" sheet="1" objects="1" scenarios="1"/>
  <dataValidations count="1">
    <dataValidation type="whole" allowBlank="1" showInputMessage="1" showErrorMessage="1" error="The data you have entered is not valid.  Entry must be a whole number between 0 and 9." sqref="M26" xr:uid="{00000000-0002-0000-0200-000000000000}">
      <formula1>0</formula1>
      <formula2>9</formula2>
    </dataValidation>
  </dataValidations>
  <hyperlinks>
    <hyperlink ref="B15:F15" r:id="rId1" display="All questions on baseline and project water use estimates  should be directed to CARB at GGRFProgram@arb.ca.gov" xr:uid="{00000000-0004-0000-0200-000000000000}"/>
    <hyperlink ref="B15" r:id="rId2" tooltip="California Climate Investments Email" xr:uid="{00000000-0004-0000-0200-000001000000}"/>
    <hyperlink ref="B10" r:id="rId3" tooltip="Urban and Community Forestry Program Calculator Tool User Guide PDF" xr:uid="{00000000-0004-0000-0200-000002000000}"/>
  </hyperlinks>
  <pageMargins left="0.5" right="0.5" top="0.5" bottom="0.5" header="0.3" footer="0.3"/>
  <pageSetup scale="28" orientation="landscape" r:id="rId4"/>
  <headerFooter>
    <oddFooter>&amp;L&amp;"Avenir LT Std 55 Roman,Regular"&amp;12FINAL - January 28, 2020&amp;C&amp;"Avenir LT Std 55 Roman,Regular"&amp;12Page &amp;P of &amp;N&amp;R&amp;"Avenir LT Std 55 Roman,Regular"&amp;12Tree Planting - ITP</oddFooter>
  </headerFooter>
  <drawing r:id="rId5"/>
  <tableParts count="4">
    <tablePart r:id="rId6"/>
    <tablePart r:id="rId7"/>
    <tablePart r:id="rId8"/>
    <tablePart r:id="rId9"/>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pageSetUpPr fitToPage="1"/>
  </sheetPr>
  <dimension ref="A1:L62"/>
  <sheetViews>
    <sheetView showGridLines="0" view="pageLayout" zoomScaleNormal="100" workbookViewId="0">
      <selection activeCell="F18" sqref="F18"/>
    </sheetView>
  </sheetViews>
  <sheetFormatPr defaultColWidth="9.140625" defaultRowHeight="15.75"/>
  <cols>
    <col min="1" max="1" width="2.85546875" style="15" customWidth="1"/>
    <col min="2" max="2" width="31.140625" style="15" customWidth="1"/>
    <col min="3" max="4" width="27.7109375" style="15" customWidth="1"/>
    <col min="5" max="6" width="27.85546875" style="15" customWidth="1"/>
    <col min="7" max="7" width="27.85546875" style="49" customWidth="1"/>
    <col min="8" max="8" width="27.7109375" style="49" customWidth="1"/>
    <col min="9" max="9" width="27.85546875" style="49" customWidth="1"/>
    <col min="10" max="10" width="27.7109375" style="15" customWidth="1"/>
    <col min="11" max="11" width="2.140625" style="15" customWidth="1"/>
    <col min="12" max="16384" width="9.140625" style="15"/>
  </cols>
  <sheetData>
    <row r="1" spans="1:12" ht="18.75" customHeight="1">
      <c r="A1" s="242" t="s">
        <v>0</v>
      </c>
      <c r="B1" s="247" t="str">
        <f>'Tree Planting-ITP'!B1:M1</f>
        <v>California Air Resources Board</v>
      </c>
      <c r="C1" s="247"/>
      <c r="D1" s="247"/>
      <c r="E1" s="247"/>
      <c r="F1" s="247"/>
      <c r="G1" s="247"/>
      <c r="H1" s="247"/>
      <c r="I1" s="247"/>
      <c r="J1" s="247"/>
      <c r="K1" s="39"/>
      <c r="L1" s="127"/>
    </row>
    <row r="2" spans="1:12" ht="18.75" customHeight="1">
      <c r="A2" s="242" t="s">
        <v>0</v>
      </c>
      <c r="B2" s="278" t="s">
        <v>0</v>
      </c>
      <c r="C2" s="247"/>
      <c r="D2" s="247"/>
      <c r="E2" s="247"/>
      <c r="F2" s="247"/>
      <c r="G2" s="247"/>
      <c r="H2" s="247"/>
      <c r="I2" s="247"/>
      <c r="J2" s="247"/>
      <c r="K2" s="40"/>
      <c r="L2" s="127"/>
    </row>
    <row r="3" spans="1:12" ht="18.75" customHeight="1">
      <c r="A3" s="242" t="s">
        <v>0</v>
      </c>
      <c r="B3" s="247" t="str">
        <f>'Tree Planting-ITP'!B3:K3</f>
        <v>Benefits Calculator Tool for the</v>
      </c>
      <c r="C3" s="247"/>
      <c r="D3" s="247"/>
      <c r="E3" s="247"/>
      <c r="F3" s="247"/>
      <c r="G3" s="247"/>
      <c r="H3" s="247"/>
      <c r="I3" s="247"/>
      <c r="J3" s="247"/>
      <c r="K3" s="140"/>
      <c r="L3" s="127"/>
    </row>
    <row r="4" spans="1:12" ht="18.75" customHeight="1">
      <c r="A4" s="242" t="s">
        <v>0</v>
      </c>
      <c r="B4" s="247" t="str">
        <f>'Tree Planting-ITP'!B4:K4</f>
        <v>Urban and Community Forestry Program</v>
      </c>
      <c r="C4" s="247"/>
      <c r="D4" s="247"/>
      <c r="E4" s="247"/>
      <c r="F4" s="247"/>
      <c r="G4" s="247"/>
      <c r="H4" s="247"/>
      <c r="I4" s="247"/>
      <c r="J4" s="247"/>
      <c r="K4" s="40"/>
      <c r="L4" s="127"/>
    </row>
    <row r="5" spans="1:12" ht="18.75" customHeight="1">
      <c r="A5" s="242" t="s">
        <v>0</v>
      </c>
      <c r="B5" s="278" t="s">
        <v>0</v>
      </c>
      <c r="C5" s="247"/>
      <c r="D5" s="247"/>
      <c r="E5" s="247"/>
      <c r="F5" s="247"/>
      <c r="G5" s="247"/>
      <c r="H5" s="247"/>
      <c r="I5" s="247"/>
      <c r="J5" s="247"/>
      <c r="K5" s="40"/>
      <c r="L5" s="127"/>
    </row>
    <row r="6" spans="1:12" ht="18.75" customHeight="1">
      <c r="A6" s="242" t="s">
        <v>0</v>
      </c>
      <c r="B6" s="247" t="str">
        <f>'Tree Planting-ITP'!B6:K6</f>
        <v>California Climate Investments</v>
      </c>
      <c r="C6" s="247"/>
      <c r="D6" s="247"/>
      <c r="E6" s="247"/>
      <c r="F6" s="247"/>
      <c r="G6" s="247"/>
      <c r="H6" s="247"/>
      <c r="I6" s="247"/>
      <c r="J6" s="247"/>
      <c r="K6" s="40"/>
      <c r="L6" s="127"/>
    </row>
    <row r="7" spans="1:12" ht="18.75" customHeight="1">
      <c r="A7" s="242" t="s">
        <v>0</v>
      </c>
      <c r="B7" s="270" t="s">
        <v>0</v>
      </c>
      <c r="C7" s="270"/>
      <c r="D7" s="270"/>
      <c r="E7" s="270"/>
      <c r="F7" s="270"/>
      <c r="G7" s="270"/>
      <c r="H7" s="270"/>
      <c r="I7" s="270"/>
      <c r="J7" s="279"/>
      <c r="K7" s="40"/>
      <c r="L7" s="127"/>
    </row>
    <row r="8" spans="1:12" ht="18.75" customHeight="1">
      <c r="A8" s="242" t="s">
        <v>0</v>
      </c>
      <c r="B8" s="11" t="s">
        <v>20</v>
      </c>
      <c r="C8" s="36"/>
      <c r="D8" s="36"/>
      <c r="E8" s="36"/>
      <c r="F8" s="41"/>
      <c r="G8" s="42"/>
      <c r="H8" s="42"/>
      <c r="I8" s="42"/>
      <c r="J8" s="43"/>
      <c r="K8" s="43"/>
      <c r="L8" s="127"/>
    </row>
    <row r="9" spans="1:12" s="44" customFormat="1">
      <c r="A9" s="268" t="s">
        <v>0</v>
      </c>
      <c r="B9" s="271" t="s">
        <v>104</v>
      </c>
      <c r="C9" s="272"/>
      <c r="D9" s="272"/>
      <c r="E9" s="272"/>
      <c r="F9" s="272"/>
      <c r="G9" s="273"/>
      <c r="H9" s="273"/>
      <c r="I9" s="273"/>
      <c r="J9" s="274"/>
      <c r="K9" s="540"/>
      <c r="L9" s="540"/>
    </row>
    <row r="10" spans="1:12" s="44" customFormat="1">
      <c r="A10" s="268" t="s">
        <v>0</v>
      </c>
      <c r="B10" s="522" t="s">
        <v>12</v>
      </c>
      <c r="C10" s="275"/>
      <c r="D10" s="275"/>
      <c r="E10" s="275"/>
      <c r="F10" s="275"/>
      <c r="G10" s="276"/>
      <c r="H10" s="276"/>
      <c r="I10" s="276"/>
      <c r="J10" s="277"/>
      <c r="K10" s="540"/>
      <c r="L10" s="540"/>
    </row>
    <row r="11" spans="1:12" ht="18.75" customHeight="1">
      <c r="A11" s="242" t="s">
        <v>0</v>
      </c>
      <c r="B11" s="283" t="s">
        <v>0</v>
      </c>
      <c r="C11" s="36"/>
      <c r="D11" s="36"/>
      <c r="E11" s="36"/>
      <c r="F11" s="41"/>
      <c r="G11" s="42"/>
      <c r="H11" s="42"/>
      <c r="I11" s="42"/>
      <c r="J11" s="43"/>
      <c r="K11" s="43"/>
      <c r="L11" s="127"/>
    </row>
    <row r="12" spans="1:12" ht="18.75" customHeight="1">
      <c r="A12" s="242" t="s">
        <v>0</v>
      </c>
      <c r="B12" s="232" t="s">
        <v>64</v>
      </c>
      <c r="C12" s="10"/>
      <c r="D12" s="10"/>
      <c r="E12" s="10"/>
      <c r="F12" s="10"/>
      <c r="G12" s="42"/>
      <c r="H12" s="42"/>
      <c r="I12" s="42"/>
      <c r="J12" s="43"/>
      <c r="K12" s="43"/>
      <c r="L12" s="127"/>
    </row>
    <row r="13" spans="1:12" ht="18.75" customHeight="1">
      <c r="A13" s="242" t="s">
        <v>0</v>
      </c>
      <c r="B13" s="231" t="s">
        <v>65</v>
      </c>
      <c r="C13" s="541"/>
      <c r="D13" s="541"/>
      <c r="E13" s="541"/>
      <c r="F13" s="541"/>
      <c r="G13" s="527"/>
      <c r="H13" s="527"/>
      <c r="I13" s="527"/>
      <c r="J13" s="527"/>
      <c r="K13" s="43"/>
      <c r="L13" s="127"/>
    </row>
    <row r="14" spans="1:12" ht="18.75" customHeight="1">
      <c r="A14" s="242" t="s">
        <v>0</v>
      </c>
      <c r="B14" s="510" t="s">
        <v>66</v>
      </c>
      <c r="C14" s="510"/>
      <c r="D14" s="510"/>
      <c r="E14" s="510"/>
      <c r="F14" s="510"/>
      <c r="G14" s="528"/>
      <c r="H14" s="528"/>
      <c r="I14" s="528"/>
      <c r="J14" s="528"/>
      <c r="K14" s="43"/>
      <c r="L14" s="127"/>
    </row>
    <row r="15" spans="1:12" ht="15.95" customHeight="1">
      <c r="A15" s="242" t="s">
        <v>0</v>
      </c>
      <c r="B15" s="38" t="s">
        <v>15</v>
      </c>
      <c r="C15" s="230"/>
      <c r="D15" s="230"/>
      <c r="E15" s="230"/>
      <c r="F15" s="230"/>
      <c r="G15" s="38"/>
      <c r="H15" s="38"/>
      <c r="I15" s="38"/>
      <c r="J15" s="38"/>
      <c r="K15" s="43"/>
      <c r="L15" s="127"/>
    </row>
    <row r="16" spans="1:12" ht="15.95" customHeight="1" thickBot="1">
      <c r="A16" s="242" t="s">
        <v>0</v>
      </c>
      <c r="B16" s="283" t="s">
        <v>0</v>
      </c>
      <c r="C16" s="36"/>
      <c r="D16" s="36"/>
      <c r="E16" s="36"/>
      <c r="F16" s="41"/>
      <c r="G16" s="42"/>
      <c r="H16" s="42"/>
      <c r="I16" s="42"/>
      <c r="J16" s="43"/>
      <c r="K16" s="43"/>
      <c r="L16" s="140"/>
    </row>
    <row r="17" spans="1:12" ht="15.95" hidden="1" customHeight="1" thickBot="1">
      <c r="A17" s="242" t="s">
        <v>0</v>
      </c>
      <c r="B17" s="280" t="s">
        <v>39</v>
      </c>
      <c r="C17" s="281" t="s">
        <v>67</v>
      </c>
      <c r="D17" s="281" t="s">
        <v>68</v>
      </c>
      <c r="E17" s="281" t="s">
        <v>69</v>
      </c>
      <c r="F17" s="282" t="s">
        <v>40</v>
      </c>
      <c r="G17" s="42"/>
      <c r="H17" s="42"/>
      <c r="I17" s="42"/>
      <c r="J17" s="43"/>
      <c r="K17" s="43"/>
      <c r="L17" s="140"/>
    </row>
    <row r="18" spans="1:12" ht="15.95" customHeight="1">
      <c r="A18" s="242" t="s">
        <v>0</v>
      </c>
      <c r="B18" s="207" t="s">
        <v>70</v>
      </c>
      <c r="C18" s="258"/>
      <c r="D18" s="258"/>
      <c r="E18" s="259"/>
      <c r="F18" s="542"/>
      <c r="G18" s="42"/>
      <c r="H18" s="42"/>
      <c r="I18" s="42"/>
      <c r="J18" s="43"/>
      <c r="K18" s="43"/>
      <c r="L18" s="140"/>
    </row>
    <row r="19" spans="1:12" ht="15.95" customHeight="1">
      <c r="A19" s="242" t="s">
        <v>0</v>
      </c>
      <c r="B19" s="208" t="s">
        <v>71</v>
      </c>
      <c r="C19" s="260"/>
      <c r="D19" s="260"/>
      <c r="E19" s="261"/>
      <c r="F19" s="543"/>
      <c r="G19" s="42"/>
      <c r="H19" s="42"/>
      <c r="I19" s="42"/>
      <c r="J19" s="43"/>
      <c r="K19" s="43"/>
      <c r="L19" s="140"/>
    </row>
    <row r="20" spans="1:12" ht="15.95" customHeight="1" thickBot="1">
      <c r="A20" s="242" t="s">
        <v>0</v>
      </c>
      <c r="B20" s="209" t="s">
        <v>72</v>
      </c>
      <c r="C20" s="262"/>
      <c r="D20" s="262"/>
      <c r="E20" s="263"/>
      <c r="F20" s="544" t="str">
        <f>IF((F18-F19)*40=0,"0",(F18-F19)*40)</f>
        <v>0</v>
      </c>
      <c r="G20" s="42"/>
      <c r="H20" s="42"/>
      <c r="I20" s="42"/>
      <c r="J20" s="43"/>
      <c r="K20" s="43"/>
      <c r="L20" s="140"/>
    </row>
    <row r="21" spans="1:12" ht="15.95" customHeight="1">
      <c r="A21" s="242" t="s">
        <v>0</v>
      </c>
      <c r="B21" s="300" t="s">
        <v>0</v>
      </c>
      <c r="C21" s="45"/>
      <c r="D21" s="45"/>
      <c r="E21" s="46"/>
      <c r="F21" s="39"/>
      <c r="G21" s="47"/>
      <c r="H21" s="47"/>
      <c r="I21" s="47"/>
      <c r="J21" s="507"/>
      <c r="K21" s="545"/>
      <c r="L21" s="140"/>
    </row>
    <row r="22" spans="1:12" ht="18.75" customHeight="1">
      <c r="A22" s="242" t="s">
        <v>0</v>
      </c>
      <c r="B22" s="48" t="s">
        <v>73</v>
      </c>
      <c r="C22" s="48"/>
      <c r="D22" s="48"/>
      <c r="E22" s="45"/>
      <c r="F22" s="140"/>
      <c r="G22" s="546"/>
      <c r="H22" s="546"/>
      <c r="I22" s="546"/>
      <c r="J22" s="140"/>
      <c r="K22" s="140"/>
      <c r="L22" s="140"/>
    </row>
    <row r="23" spans="1:12" ht="15.95" customHeight="1">
      <c r="A23" s="242" t="s">
        <v>0</v>
      </c>
      <c r="B23" s="45" t="s">
        <v>105</v>
      </c>
      <c r="C23" s="45"/>
      <c r="D23" s="45"/>
      <c r="E23" s="45"/>
      <c r="F23" s="140"/>
      <c r="G23" s="546"/>
      <c r="H23" s="546"/>
      <c r="I23" s="546"/>
      <c r="J23" s="140"/>
      <c r="K23" s="140"/>
      <c r="L23" s="140"/>
    </row>
    <row r="24" spans="1:12" ht="15.95" customHeight="1">
      <c r="A24" s="242" t="s">
        <v>0</v>
      </c>
      <c r="B24" s="300" t="s">
        <v>0</v>
      </c>
      <c r="C24" s="45"/>
      <c r="D24" s="45"/>
      <c r="E24" s="45"/>
      <c r="F24" s="140"/>
      <c r="G24" s="546"/>
      <c r="H24" s="546"/>
      <c r="I24" s="546"/>
      <c r="J24" s="140"/>
      <c r="K24" s="140"/>
      <c r="L24" s="140"/>
    </row>
    <row r="25" spans="1:12" ht="103.5" customHeight="1">
      <c r="A25" s="242" t="s">
        <v>0</v>
      </c>
      <c r="B25" s="264" t="s">
        <v>106</v>
      </c>
      <c r="C25" s="191" t="s">
        <v>107</v>
      </c>
      <c r="D25" s="192" t="s">
        <v>108</v>
      </c>
      <c r="E25" s="192" t="s">
        <v>109</v>
      </c>
      <c r="F25" s="192" t="s">
        <v>110</v>
      </c>
      <c r="G25" s="192" t="s">
        <v>85</v>
      </c>
      <c r="H25" s="192" t="s">
        <v>111</v>
      </c>
      <c r="I25" s="192" t="s">
        <v>112</v>
      </c>
      <c r="J25" s="194" t="s">
        <v>113</v>
      </c>
      <c r="K25" s="140"/>
      <c r="L25" s="140"/>
    </row>
    <row r="26" spans="1:12" ht="28.5" customHeight="1">
      <c r="A26" s="242" t="s">
        <v>0</v>
      </c>
      <c r="B26" s="547"/>
      <c r="C26" s="548"/>
      <c r="D26" s="549"/>
      <c r="E26" s="550"/>
      <c r="F26" s="551"/>
      <c r="G26" s="550"/>
      <c r="H26" s="549"/>
      <c r="I26" s="549"/>
      <c r="J26" s="552"/>
      <c r="K26" s="553"/>
      <c r="L26" s="140"/>
    </row>
    <row r="27" spans="1:12" ht="33" customHeight="1" thickBot="1">
      <c r="A27" s="242" t="s">
        <v>0</v>
      </c>
      <c r="B27" s="265" t="s">
        <v>0</v>
      </c>
      <c r="C27" s="265" t="s">
        <v>0</v>
      </c>
      <c r="D27" s="266" t="s">
        <v>0</v>
      </c>
      <c r="E27" s="266" t="s">
        <v>0</v>
      </c>
      <c r="F27" s="266" t="s">
        <v>0</v>
      </c>
      <c r="G27" s="269" t="s">
        <v>0</v>
      </c>
      <c r="H27" s="269" t="s">
        <v>0</v>
      </c>
      <c r="I27" s="269" t="s">
        <v>0</v>
      </c>
      <c r="J27" s="269" t="s">
        <v>0</v>
      </c>
      <c r="K27" s="553"/>
      <c r="L27" s="140"/>
    </row>
    <row r="28" spans="1:12" s="290" customFormat="1" ht="33" hidden="1" customHeight="1" thickBot="1">
      <c r="A28" s="287"/>
      <c r="B28" s="43"/>
      <c r="C28" s="43"/>
      <c r="D28" s="288"/>
      <c r="E28" s="288"/>
      <c r="F28" s="288"/>
      <c r="G28" s="291" t="s">
        <v>39</v>
      </c>
      <c r="H28" s="291" t="s">
        <v>67</v>
      </c>
      <c r="I28" s="291" t="s">
        <v>68</v>
      </c>
      <c r="J28" s="291" t="s">
        <v>87</v>
      </c>
      <c r="K28" s="289"/>
      <c r="L28" s="48"/>
    </row>
    <row r="29" spans="1:12" ht="23.25" customHeight="1">
      <c r="A29" s="242" t="s">
        <v>0</v>
      </c>
      <c r="B29" s="267" t="s">
        <v>0</v>
      </c>
      <c r="C29" s="267" t="s">
        <v>0</v>
      </c>
      <c r="D29" s="267" t="s">
        <v>0</v>
      </c>
      <c r="E29" s="267" t="s">
        <v>0</v>
      </c>
      <c r="F29" s="267" t="s">
        <v>0</v>
      </c>
      <c r="G29" s="207" t="s">
        <v>88</v>
      </c>
      <c r="H29" s="292"/>
      <c r="I29" s="293"/>
      <c r="J29" s="284">
        <f>(($B$26*(1-'ERFs &amp; Sources'!$C$11)^('ERFs &amp; Sources'!$C$12-$G$26))/'ERFs &amp; Sources'!$B$57)</f>
        <v>0</v>
      </c>
      <c r="K29" s="140"/>
      <c r="L29" s="140"/>
    </row>
    <row r="30" spans="1:12" ht="22.5" customHeight="1">
      <c r="A30" s="242" t="s">
        <v>0</v>
      </c>
      <c r="B30" s="267" t="s">
        <v>0</v>
      </c>
      <c r="C30" s="267" t="s">
        <v>0</v>
      </c>
      <c r="D30" s="267" t="s">
        <v>0</v>
      </c>
      <c r="E30" s="267" t="s">
        <v>0</v>
      </c>
      <c r="F30" s="267" t="s">
        <v>0</v>
      </c>
      <c r="G30" s="208" t="s">
        <v>89</v>
      </c>
      <c r="H30" s="294"/>
      <c r="I30" s="295"/>
      <c r="J30" s="285">
        <f>(($C$26*'ERFs &amp; Sources'!$C$14)+($D$26*'ERFs &amp; Sources'!$C$15))*(1-'ERFs &amp; Sources'!$C$11)^('ERFs &amp; Sources'!$C$12-$G$26)*$F$26*'ERFs &amp; Sources'!$C$13</f>
        <v>0</v>
      </c>
      <c r="K30" s="140"/>
      <c r="L30" s="140"/>
    </row>
    <row r="31" spans="1:12" ht="22.5" customHeight="1">
      <c r="A31" s="242" t="s">
        <v>0</v>
      </c>
      <c r="B31" s="267" t="s">
        <v>0</v>
      </c>
      <c r="C31" s="267" t="s">
        <v>0</v>
      </c>
      <c r="D31" s="267" t="s">
        <v>0</v>
      </c>
      <c r="E31" s="267" t="s">
        <v>0</v>
      </c>
      <c r="F31" s="267" t="s">
        <v>0</v>
      </c>
      <c r="G31" s="208" t="s">
        <v>90</v>
      </c>
      <c r="H31" s="294"/>
      <c r="I31" s="295"/>
      <c r="J31" s="285">
        <f>(J29+J30)*'ERFs &amp; Sources'!$C$28</f>
        <v>0</v>
      </c>
      <c r="K31" s="140"/>
      <c r="L31" s="140"/>
    </row>
    <row r="32" spans="1:12" ht="22.5" customHeight="1">
      <c r="A32" s="242" t="s">
        <v>0</v>
      </c>
      <c r="B32" s="267" t="s">
        <v>0</v>
      </c>
      <c r="C32" s="267" t="s">
        <v>0</v>
      </c>
      <c r="D32" s="267" t="s">
        <v>0</v>
      </c>
      <c r="E32" s="267" t="s">
        <v>0</v>
      </c>
      <c r="F32" s="267" t="s">
        <v>0</v>
      </c>
      <c r="G32" s="208" t="s">
        <v>91</v>
      </c>
      <c r="H32" s="296"/>
      <c r="I32" s="297"/>
      <c r="J32" s="98">
        <f>(($I$26*'ERFs &amp; Sources'!$C$13*'ERFs &amp; Sources'!$C$45)*(1-'ERFs &amp; Sources'!$C$11)^('ERFs &amp; Sources'!$C$12-$G$26))+(($C$26*'ERFs &amp; Sources'!$C$13*'ERFs &amp; Sources'!$B$61*'ERFs &amp; Sources'!$C$31+$D$26*'ERFs &amp; Sources'!$B$60*'ERFs &amp; Sources'!$C$13*'ERFs &amp; Sources'!$C$34)*(1-'ERFs &amp; Sources'!$C$11)^('ERFs &amp; Sources'!$C$12-$G$26)*F26)</f>
        <v>0</v>
      </c>
      <c r="K32" s="140"/>
      <c r="L32" s="140"/>
    </row>
    <row r="33" spans="1:12" ht="22.5" customHeight="1">
      <c r="A33" s="242" t="s">
        <v>0</v>
      </c>
      <c r="B33" s="267" t="s">
        <v>0</v>
      </c>
      <c r="C33" s="267" t="s">
        <v>0</v>
      </c>
      <c r="D33" s="267" t="s">
        <v>0</v>
      </c>
      <c r="E33" s="267" t="s">
        <v>0</v>
      </c>
      <c r="F33" s="267" t="s">
        <v>0</v>
      </c>
      <c r="G33" s="208" t="s">
        <v>92</v>
      </c>
      <c r="H33" s="294"/>
      <c r="I33" s="295"/>
      <c r="J33" s="98">
        <f>(($H$26*'ERFs &amp; Sources'!$C$13)*(1-'ERFs &amp; Sources'!$C$11)^('ERFs &amp; Sources'!$C$12-$G$26))+(($C$26*'ERFs &amp; Sources'!$C$13*'ERFs &amp; Sources'!$B$61*'ERFs &amp; Sources'!$C$30+$D$26*'ERFs &amp; Sources'!$B$60*'ERFs &amp; Sources'!$C$13*'ERFs &amp; Sources'!$C$33)*(1-'ERFs &amp; Sources'!$C$11)^('ERFs &amp; Sources'!$C$12-$G$26)*F26)</f>
        <v>0</v>
      </c>
      <c r="K33" s="140"/>
      <c r="L33" s="140"/>
    </row>
    <row r="34" spans="1:12" ht="22.5" customHeight="1">
      <c r="A34" s="242" t="s">
        <v>0</v>
      </c>
      <c r="B34" s="267" t="s">
        <v>0</v>
      </c>
      <c r="C34" s="267" t="s">
        <v>0</v>
      </c>
      <c r="D34" s="267" t="s">
        <v>0</v>
      </c>
      <c r="E34" s="267" t="s">
        <v>0</v>
      </c>
      <c r="F34" s="267" t="s">
        <v>0</v>
      </c>
      <c r="G34" s="208" t="s">
        <v>93</v>
      </c>
      <c r="H34" s="294"/>
      <c r="I34" s="295"/>
      <c r="J34" s="98">
        <f>(($C$26*'ERFs &amp; Sources'!$C$13*'ERFs &amp; Sources'!$B$61*'ERFs &amp; Sources'!$C$29+$D$26*'ERFs &amp; Sources'!$B$60*'ERFs &amp; Sources'!$C$13*'ERFs &amp; Sources'!$C$32)*(1-'ERFs &amp; Sources'!$C$11)^('ERFs &amp; Sources'!$C$12-$G$26)*F26)</f>
        <v>0</v>
      </c>
      <c r="K34" s="140"/>
      <c r="L34" s="140"/>
    </row>
    <row r="35" spans="1:12" ht="22.5" customHeight="1">
      <c r="A35" s="242" t="s">
        <v>0</v>
      </c>
      <c r="B35" s="267" t="s">
        <v>0</v>
      </c>
      <c r="C35" s="267" t="s">
        <v>0</v>
      </c>
      <c r="D35" s="267" t="s">
        <v>0</v>
      </c>
      <c r="E35" s="267" t="s">
        <v>0</v>
      </c>
      <c r="F35" s="267" t="s">
        <v>0</v>
      </c>
      <c r="G35" s="208" t="s">
        <v>94</v>
      </c>
      <c r="H35" s="294"/>
      <c r="I35" s="295"/>
      <c r="J35" s="98">
        <f>(($C$26*'ERFs &amp; Sources'!$C$13*'ERFs &amp; Sources'!$B$61*'ERFs &amp; Sources'!$C$31)*(1-'ERFs &amp; Sources'!$C$11)^('ERFs &amp; Sources'!$C$12-$G$26)*F26)</f>
        <v>0</v>
      </c>
      <c r="K35" s="140"/>
      <c r="L35" s="140"/>
    </row>
    <row r="36" spans="1:12" ht="22.5" customHeight="1">
      <c r="A36" s="242" t="s">
        <v>0</v>
      </c>
      <c r="B36" s="267" t="s">
        <v>0</v>
      </c>
      <c r="C36" s="267" t="s">
        <v>0</v>
      </c>
      <c r="D36" s="267" t="s">
        <v>0</v>
      </c>
      <c r="E36" s="267" t="s">
        <v>0</v>
      </c>
      <c r="F36" s="267" t="s">
        <v>0</v>
      </c>
      <c r="G36" s="208" t="s">
        <v>95</v>
      </c>
      <c r="H36" s="294"/>
      <c r="I36" s="295"/>
      <c r="J36" s="98">
        <f>(($C$26*'ERFs &amp; Sources'!$C$13*'ERFs &amp; Sources'!$B$61*'ERFs &amp; Sources'!$C$30)*(1-'ERFs &amp; Sources'!$C$11)^('ERFs &amp; Sources'!$C$12-$G$26)*F26)</f>
        <v>0</v>
      </c>
      <c r="K36" s="140"/>
      <c r="L36" s="140"/>
    </row>
    <row r="37" spans="1:12" ht="22.5" customHeight="1">
      <c r="A37" s="242" t="s">
        <v>0</v>
      </c>
      <c r="B37" s="267" t="s">
        <v>0</v>
      </c>
      <c r="C37" s="267" t="s">
        <v>0</v>
      </c>
      <c r="D37" s="267" t="s">
        <v>0</v>
      </c>
      <c r="E37" s="267" t="s">
        <v>0</v>
      </c>
      <c r="F37" s="267" t="s">
        <v>0</v>
      </c>
      <c r="G37" s="208" t="s">
        <v>96</v>
      </c>
      <c r="H37" s="294"/>
      <c r="I37" s="295"/>
      <c r="J37" s="98">
        <f>(($C$26*'ERFs &amp; Sources'!$C$13*'ERFs &amp; Sources'!$B$61*'ERFs &amp; Sources'!$C$29)*(1-'ERFs &amp; Sources'!$C$11)^('ERFs &amp; Sources'!$C$12-$G$26)*F26)</f>
        <v>0</v>
      </c>
      <c r="K37" s="140"/>
      <c r="L37" s="140"/>
    </row>
    <row r="38" spans="1:12" ht="22.5" customHeight="1">
      <c r="A38" s="242" t="s">
        <v>0</v>
      </c>
      <c r="B38" s="267" t="s">
        <v>0</v>
      </c>
      <c r="C38" s="267" t="s">
        <v>0</v>
      </c>
      <c r="D38" s="267" t="s">
        <v>0</v>
      </c>
      <c r="E38" s="267" t="s">
        <v>0</v>
      </c>
      <c r="F38" s="267" t="s">
        <v>0</v>
      </c>
      <c r="G38" s="208" t="s">
        <v>97</v>
      </c>
      <c r="H38" s="294"/>
      <c r="I38" s="295"/>
      <c r="J38" s="98">
        <f>(($I$26*'ERFs &amp; Sources'!$C$13*'ERFs &amp; Sources'!$C$45)*(1-'ERFs &amp; Sources'!$C$11)^('ERFs &amp; Sources'!$C$12-$G$26))+(($D$26*'ERFs &amp; Sources'!$B$60*'ERFs &amp; Sources'!$C$13*'ERFs &amp; Sources'!$C$34)*(1-'ERFs &amp; Sources'!$C$11)^('ERFs &amp; Sources'!$C$12-$G$26)*F26)</f>
        <v>0</v>
      </c>
      <c r="K38" s="140"/>
      <c r="L38" s="140"/>
    </row>
    <row r="39" spans="1:12" ht="22.5" customHeight="1">
      <c r="A39" s="242" t="s">
        <v>0</v>
      </c>
      <c r="B39" s="267" t="s">
        <v>0</v>
      </c>
      <c r="C39" s="267" t="s">
        <v>0</v>
      </c>
      <c r="D39" s="267" t="s">
        <v>0</v>
      </c>
      <c r="E39" s="267" t="s">
        <v>0</v>
      </c>
      <c r="F39" s="267" t="s">
        <v>0</v>
      </c>
      <c r="G39" s="208" t="s">
        <v>98</v>
      </c>
      <c r="H39" s="294"/>
      <c r="I39" s="295"/>
      <c r="J39" s="98">
        <f>(($H$26*'ERFs &amp; Sources'!$C$13)*(1-'ERFs &amp; Sources'!$C$11)^('ERFs &amp; Sources'!$C$12-$G$26))+(($D$26*'ERFs &amp; Sources'!$B$60*'ERFs &amp; Sources'!$C$13*'ERFs &amp; Sources'!$C$33)*(1-'ERFs &amp; Sources'!$C$11)^('ERFs &amp; Sources'!$C$12-$G$26)*F26)</f>
        <v>0</v>
      </c>
      <c r="K39" s="140"/>
      <c r="L39" s="140"/>
    </row>
    <row r="40" spans="1:12" ht="22.5" customHeight="1">
      <c r="A40" s="242" t="s">
        <v>0</v>
      </c>
      <c r="B40" s="267" t="s">
        <v>0</v>
      </c>
      <c r="C40" s="267" t="s">
        <v>0</v>
      </c>
      <c r="D40" s="267" t="s">
        <v>0</v>
      </c>
      <c r="E40" s="267" t="s">
        <v>0</v>
      </c>
      <c r="F40" s="267" t="s">
        <v>0</v>
      </c>
      <c r="G40" s="208" t="s">
        <v>99</v>
      </c>
      <c r="H40" s="294"/>
      <c r="I40" s="295"/>
      <c r="J40" s="98">
        <f>(($D$26*'ERFs &amp; Sources'!$B$60*'ERFs &amp; Sources'!$C$13*'ERFs &amp; Sources'!$C$32)*(1-'ERFs &amp; Sources'!$C$11)^('ERFs &amp; Sources'!$C$12-$G$26)*F26)</f>
        <v>0</v>
      </c>
      <c r="K40" s="140"/>
      <c r="L40" s="140"/>
    </row>
    <row r="41" spans="1:12" ht="22.5" customHeight="1">
      <c r="A41" s="242" t="s">
        <v>0</v>
      </c>
      <c r="B41" s="267" t="s">
        <v>0</v>
      </c>
      <c r="C41" s="267" t="s">
        <v>0</v>
      </c>
      <c r="D41" s="267" t="s">
        <v>0</v>
      </c>
      <c r="E41" s="267" t="s">
        <v>0</v>
      </c>
      <c r="F41" s="267" t="s">
        <v>0</v>
      </c>
      <c r="G41" s="208" t="s">
        <v>100</v>
      </c>
      <c r="H41" s="294"/>
      <c r="I41" s="295"/>
      <c r="J41" s="31">
        <f>$F$20+($J$26*40*(1-'ERFs &amp; Sources'!C11)^('ERFs &amp; Sources'!C12-G26))</f>
        <v>0</v>
      </c>
      <c r="K41" s="140"/>
      <c r="L41" s="140"/>
    </row>
    <row r="42" spans="1:12" ht="22.5" customHeight="1">
      <c r="A42" s="242" t="s">
        <v>0</v>
      </c>
      <c r="B42" s="267" t="s">
        <v>0</v>
      </c>
      <c r="C42" s="267" t="s">
        <v>0</v>
      </c>
      <c r="D42" s="267" t="s">
        <v>0</v>
      </c>
      <c r="E42" s="267" t="s">
        <v>0</v>
      </c>
      <c r="F42" s="267" t="s">
        <v>0</v>
      </c>
      <c r="G42" s="208" t="s">
        <v>101</v>
      </c>
      <c r="H42" s="294"/>
      <c r="I42" s="295"/>
      <c r="J42" s="31">
        <f>C26*'ERFs &amp; Sources'!C13*'ERFs &amp; Sources'!B61*(1-'ERFs &amp; Sources'!C11)^('ERFs &amp; Sources'!C12-G26)*$F$26</f>
        <v>0</v>
      </c>
      <c r="K42" s="140"/>
      <c r="L42" s="140"/>
    </row>
    <row r="43" spans="1:12" ht="22.5" customHeight="1">
      <c r="A43" s="242" t="s">
        <v>0</v>
      </c>
      <c r="B43" s="267" t="s">
        <v>0</v>
      </c>
      <c r="C43" s="267" t="s">
        <v>0</v>
      </c>
      <c r="D43" s="267" t="s">
        <v>0</v>
      </c>
      <c r="E43" s="267" t="s">
        <v>0</v>
      </c>
      <c r="F43" s="267" t="s">
        <v>0</v>
      </c>
      <c r="G43" s="208" t="s">
        <v>102</v>
      </c>
      <c r="H43" s="294"/>
      <c r="I43" s="295"/>
      <c r="J43" s="31">
        <f>D26*'ERFs &amp; Sources'!C13*(1-'ERFs &amp; Sources'!C11)^('ERFs &amp; Sources'!C12-G26)*$F$26</f>
        <v>0</v>
      </c>
      <c r="K43" s="140"/>
      <c r="L43" s="140"/>
    </row>
    <row r="44" spans="1:12" ht="22.5" customHeight="1" thickBot="1">
      <c r="A44" s="242" t="s">
        <v>0</v>
      </c>
      <c r="B44" s="267" t="s">
        <v>0</v>
      </c>
      <c r="C44" s="267" t="s">
        <v>0</v>
      </c>
      <c r="D44" s="267" t="s">
        <v>0</v>
      </c>
      <c r="E44" s="267" t="s">
        <v>0</v>
      </c>
      <c r="F44" s="267" t="s">
        <v>0</v>
      </c>
      <c r="G44" s="209" t="s">
        <v>103</v>
      </c>
      <c r="H44" s="298"/>
      <c r="I44" s="299"/>
      <c r="J44" s="32">
        <f>(J42*'ERFs &amp; Sources'!C47)+(J43*'ERFs &amp; Sources'!C49)</f>
        <v>0</v>
      </c>
      <c r="K44" s="140"/>
      <c r="L44" s="140"/>
    </row>
    <row r="45" spans="1:12" s="50" customFormat="1">
      <c r="A45" s="546"/>
      <c r="B45" s="554"/>
      <c r="C45" s="554"/>
      <c r="D45" s="554"/>
      <c r="E45" s="555"/>
      <c r="F45" s="555"/>
      <c r="G45" s="286"/>
      <c r="H45" s="286"/>
      <c r="I45" s="286"/>
      <c r="J45" s="555"/>
      <c r="K45" s="555"/>
      <c r="L45" s="546"/>
    </row>
    <row r="46" spans="1:12">
      <c r="A46" s="140"/>
      <c r="B46" s="140"/>
      <c r="C46" s="140"/>
      <c r="D46" s="140"/>
      <c r="E46" s="140"/>
      <c r="F46" s="140"/>
      <c r="G46" s="286"/>
      <c r="H46" s="286"/>
      <c r="I46" s="286"/>
      <c r="J46" s="140"/>
      <c r="K46" s="140"/>
      <c r="L46" s="140"/>
    </row>
    <row r="47" spans="1:12">
      <c r="A47" s="140"/>
      <c r="B47" s="140"/>
      <c r="C47" s="140"/>
      <c r="D47" s="140"/>
      <c r="E47" s="140"/>
      <c r="F47" s="140"/>
      <c r="G47" s="546"/>
      <c r="H47" s="546"/>
      <c r="I47" s="546"/>
      <c r="J47" s="140"/>
      <c r="K47" s="140"/>
      <c r="L47" s="140"/>
    </row>
    <row r="48" spans="1:12">
      <c r="A48" s="140"/>
      <c r="B48" s="140"/>
      <c r="C48" s="140"/>
      <c r="D48" s="140"/>
      <c r="E48" s="140"/>
      <c r="F48" s="140"/>
      <c r="G48" s="546"/>
      <c r="H48" s="546"/>
      <c r="I48" s="546"/>
      <c r="J48" s="140"/>
      <c r="K48" s="140"/>
      <c r="L48" s="140"/>
    </row>
    <row r="49" spans="1:10">
      <c r="A49" s="140"/>
      <c r="B49" s="140"/>
      <c r="C49" s="140"/>
      <c r="D49" s="140"/>
      <c r="E49" s="140"/>
      <c r="F49" s="140"/>
      <c r="G49" s="546"/>
      <c r="H49" s="546"/>
      <c r="I49" s="546"/>
      <c r="J49" s="140"/>
    </row>
    <row r="50" spans="1:10">
      <c r="A50" s="140"/>
      <c r="B50" s="140"/>
      <c r="C50" s="140"/>
      <c r="D50" s="140"/>
      <c r="E50" s="140"/>
      <c r="F50" s="140"/>
      <c r="G50" s="546"/>
      <c r="H50" s="546"/>
      <c r="I50" s="546"/>
      <c r="J50" s="140"/>
    </row>
    <row r="51" spans="1:10">
      <c r="A51" s="140"/>
      <c r="B51" s="140"/>
      <c r="C51" s="140"/>
      <c r="D51" s="140"/>
      <c r="E51" s="140"/>
      <c r="F51" s="140"/>
      <c r="G51" s="546"/>
      <c r="H51" s="546"/>
      <c r="I51" s="546"/>
      <c r="J51" s="140"/>
    </row>
    <row r="52" spans="1:10">
      <c r="A52" s="140"/>
      <c r="B52" s="140"/>
      <c r="C52" s="140"/>
      <c r="D52" s="140"/>
      <c r="E52" s="140"/>
      <c r="F52" s="140"/>
      <c r="G52" s="546"/>
      <c r="H52" s="546"/>
      <c r="I52" s="546"/>
      <c r="J52" s="140"/>
    </row>
    <row r="53" spans="1:10">
      <c r="A53" s="140"/>
      <c r="B53" s="140"/>
      <c r="C53" s="140"/>
      <c r="D53" s="140"/>
      <c r="E53" s="140"/>
      <c r="F53" s="140"/>
      <c r="G53" s="546"/>
      <c r="H53" s="546"/>
      <c r="I53" s="546"/>
      <c r="J53" s="140"/>
    </row>
    <row r="54" spans="1:10">
      <c r="A54" s="140"/>
      <c r="B54" s="140"/>
      <c r="C54" s="140"/>
      <c r="D54" s="140"/>
      <c r="E54" s="140"/>
      <c r="F54" s="140"/>
      <c r="G54" s="546"/>
      <c r="H54" s="546"/>
      <c r="I54" s="546"/>
      <c r="J54" s="140"/>
    </row>
    <row r="55" spans="1:10">
      <c r="A55" s="140"/>
      <c r="B55" s="140"/>
      <c r="C55" s="140"/>
      <c r="D55" s="140"/>
      <c r="E55" s="140"/>
      <c r="F55" s="140"/>
      <c r="G55" s="546"/>
      <c r="H55" s="546"/>
      <c r="I55" s="546"/>
      <c r="J55" s="140"/>
    </row>
    <row r="56" spans="1:10">
      <c r="A56" s="140"/>
      <c r="B56" s="140"/>
      <c r="C56" s="140"/>
      <c r="D56" s="140"/>
      <c r="E56" s="140"/>
      <c r="F56" s="140"/>
      <c r="G56" s="546"/>
      <c r="H56" s="546"/>
      <c r="I56" s="546"/>
      <c r="J56" s="140"/>
    </row>
    <row r="57" spans="1:10">
      <c r="A57" s="140"/>
      <c r="B57" s="140"/>
      <c r="C57" s="140"/>
      <c r="D57" s="140"/>
      <c r="E57" s="140"/>
      <c r="F57" s="140"/>
      <c r="G57" s="546"/>
      <c r="H57" s="546"/>
      <c r="I57" s="546"/>
      <c r="J57" s="140"/>
    </row>
    <row r="58" spans="1:10">
      <c r="A58" s="140"/>
      <c r="B58" s="140"/>
      <c r="C58" s="140"/>
      <c r="D58" s="140"/>
      <c r="E58" s="140"/>
      <c r="F58" s="140"/>
      <c r="G58" s="546"/>
      <c r="H58" s="546"/>
      <c r="I58" s="546"/>
      <c r="J58" s="140"/>
    </row>
    <row r="59" spans="1:10">
      <c r="A59" s="140"/>
      <c r="B59" s="140"/>
      <c r="C59" s="140"/>
      <c r="D59" s="140"/>
      <c r="E59" s="140"/>
      <c r="F59" s="140"/>
      <c r="G59" s="546"/>
      <c r="H59" s="546"/>
      <c r="I59" s="546"/>
      <c r="J59" s="140"/>
    </row>
    <row r="60" spans="1:10">
      <c r="A60" s="127"/>
      <c r="B60" s="140"/>
      <c r="C60" s="140"/>
      <c r="D60" s="140"/>
      <c r="E60" s="140"/>
      <c r="F60" s="140"/>
      <c r="G60" s="546"/>
      <c r="H60" s="546"/>
      <c r="I60" s="546"/>
      <c r="J60" s="140"/>
    </row>
    <row r="61" spans="1:10">
      <c r="A61" s="127"/>
      <c r="B61" s="140"/>
      <c r="C61" s="140"/>
      <c r="D61" s="140"/>
      <c r="E61" s="140"/>
      <c r="F61" s="140"/>
      <c r="G61" s="546"/>
      <c r="H61" s="546"/>
      <c r="I61" s="546"/>
      <c r="J61" s="140"/>
    </row>
    <row r="62" spans="1:10">
      <c r="A62" s="127"/>
      <c r="B62" s="140"/>
      <c r="C62" s="140"/>
      <c r="D62" s="140"/>
      <c r="E62" s="140"/>
      <c r="F62" s="140"/>
      <c r="G62" s="546"/>
      <c r="H62" s="546"/>
      <c r="I62" s="546"/>
      <c r="J62" s="140"/>
    </row>
  </sheetData>
  <sheetProtection algorithmName="SHA-512" hashValue="GhTxcqfevHP/moK8ep0mRUkZuYWOkBa8+d2IUWqkwM0SG7jtFIPfrVgDJkJwbUTNZG7tSk1SrIuOkuBlQF4kfg==" saltValue="Ma0apBTK6LmeF3avTrmPIQ==" spinCount="100000" sheet="1" objects="1" scenarios="1"/>
  <dataValidations disablePrompts="1" count="1">
    <dataValidation type="whole" allowBlank="1" showInputMessage="1" showErrorMessage="1" error="The data you have entered is not valid.  Entry must be a whole number between 0 and 9." sqref="G26" xr:uid="{00000000-0002-0000-0300-000000000000}">
      <formula1>0</formula1>
      <formula2>9</formula2>
    </dataValidation>
  </dataValidations>
  <hyperlinks>
    <hyperlink ref="B15:F15" r:id="rId1" display="All questions on baseline and project water use estimates  should be directed to CARB at GGRFProgram@arb.ca.gov" xr:uid="{00000000-0004-0000-0300-000000000000}"/>
    <hyperlink ref="B15" r:id="rId2" tooltip="California Climate Investments Email" xr:uid="{00000000-0004-0000-0300-000001000000}"/>
    <hyperlink ref="B10" r:id="rId3" tooltip="Urban and Community Forestry Program Calculator Tool User Guide PDF" xr:uid="{00000000-0004-0000-0300-000002000000}"/>
  </hyperlinks>
  <pageMargins left="0.5" right="0.5" top="0.5" bottom="0.5" header="0.3" footer="0.3"/>
  <pageSetup scale="49" orientation="landscape" r:id="rId4"/>
  <headerFooter>
    <oddFooter>&amp;L&amp;"Avenir LT Std 55 Roman,Regular"&amp;12FINAL - January 28, 2020&amp;C&amp;"Avenir LT Std 55 Roman,Regular"&amp;12Page &amp;P of &amp;N&amp;R&amp;"Avenir LT Std 55 Roman,Regular"&amp;12Tree Planting - ITS</oddFooter>
  </headerFooter>
  <drawing r:id="rId5"/>
  <tableParts count="3">
    <tablePart r:id="rId6"/>
    <tablePart r:id="rId7"/>
    <tablePart r:id="rId8"/>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pageSetUpPr fitToPage="1"/>
  </sheetPr>
  <dimension ref="A1:L82"/>
  <sheetViews>
    <sheetView showGridLines="0" view="pageLayout" zoomScaleNormal="100" workbookViewId="0">
      <selection activeCell="B17" sqref="B17"/>
    </sheetView>
  </sheetViews>
  <sheetFormatPr defaultColWidth="9.140625" defaultRowHeight="15"/>
  <cols>
    <col min="1" max="1" width="2.85546875" style="17" customWidth="1"/>
    <col min="2" max="3" width="34.7109375" style="17" customWidth="1"/>
    <col min="4" max="4" width="32.7109375" style="17" customWidth="1"/>
    <col min="5" max="5" width="4.7109375" style="17" customWidth="1"/>
    <col min="6" max="6" width="52.28515625" style="17" customWidth="1"/>
    <col min="7" max="7" width="11.7109375" style="17" customWidth="1"/>
    <col min="8" max="8" width="4.7109375" style="17" customWidth="1"/>
    <col min="9" max="9" width="45.140625" style="17" customWidth="1"/>
    <col min="10" max="10" width="12.7109375" style="17" customWidth="1"/>
    <col min="11" max="11" width="5.85546875" style="17" customWidth="1"/>
    <col min="12" max="12" width="18.7109375" style="17" customWidth="1"/>
    <col min="13" max="13" width="26.7109375" style="17" customWidth="1"/>
    <col min="14" max="16" width="9.140625" style="17" customWidth="1"/>
    <col min="17" max="16384" width="9.140625" style="17"/>
  </cols>
  <sheetData>
    <row r="1" spans="1:12" ht="18.75" customHeight="1">
      <c r="A1" s="242" t="s">
        <v>0</v>
      </c>
      <c r="B1" s="247" t="str">
        <f>'Tree Planting-ITS'!B1:J1</f>
        <v>California Air Resources Board</v>
      </c>
      <c r="C1" s="247"/>
      <c r="D1" s="247"/>
      <c r="E1" s="247"/>
      <c r="F1" s="247"/>
      <c r="G1" s="247"/>
      <c r="H1" s="247"/>
      <c r="I1" s="247"/>
      <c r="J1" s="247"/>
      <c r="K1" s="51"/>
      <c r="L1" s="52"/>
    </row>
    <row r="2" spans="1:12" ht="18.75" customHeight="1">
      <c r="A2" s="242" t="s">
        <v>0</v>
      </c>
      <c r="B2" s="278" t="s">
        <v>0</v>
      </c>
      <c r="C2" s="247"/>
      <c r="D2" s="247"/>
      <c r="E2" s="247"/>
      <c r="F2" s="247"/>
      <c r="G2" s="247"/>
      <c r="H2" s="247"/>
      <c r="I2" s="247"/>
      <c r="J2" s="247"/>
      <c r="K2" s="51"/>
      <c r="L2" s="52"/>
    </row>
    <row r="3" spans="1:12" ht="18.75" customHeight="1">
      <c r="A3" s="242" t="s">
        <v>0</v>
      </c>
      <c r="B3" s="247" t="str">
        <f>'Tree Planting-ITS'!B3:J3</f>
        <v>Benefits Calculator Tool for the</v>
      </c>
      <c r="C3" s="247"/>
      <c r="D3" s="247"/>
      <c r="E3" s="247"/>
      <c r="F3" s="247"/>
      <c r="G3" s="247"/>
      <c r="H3" s="247"/>
      <c r="I3" s="247"/>
      <c r="J3" s="247"/>
      <c r="L3" s="52"/>
    </row>
    <row r="4" spans="1:12" ht="18.75" customHeight="1">
      <c r="A4" s="242" t="s">
        <v>0</v>
      </c>
      <c r="B4" s="247" t="str">
        <f>'Tree Planting-ITS'!B4:J4</f>
        <v>Urban and Community Forestry Program</v>
      </c>
      <c r="C4" s="247"/>
      <c r="D4" s="247"/>
      <c r="E4" s="247"/>
      <c r="F4" s="247"/>
      <c r="G4" s="247"/>
      <c r="H4" s="247"/>
      <c r="I4" s="247"/>
      <c r="J4" s="247"/>
      <c r="K4" s="51"/>
      <c r="L4" s="52"/>
    </row>
    <row r="5" spans="1:12" ht="18.75" customHeight="1">
      <c r="A5" s="242" t="s">
        <v>0</v>
      </c>
      <c r="B5" s="278" t="s">
        <v>0</v>
      </c>
      <c r="C5" s="247"/>
      <c r="D5" s="247"/>
      <c r="E5" s="247"/>
      <c r="F5" s="247"/>
      <c r="G5" s="247"/>
      <c r="H5" s="247"/>
      <c r="I5" s="247"/>
      <c r="J5" s="247"/>
      <c r="K5" s="51"/>
      <c r="L5" s="52"/>
    </row>
    <row r="6" spans="1:12" ht="18.75" customHeight="1">
      <c r="A6" s="242" t="s">
        <v>0</v>
      </c>
      <c r="B6" s="247" t="str">
        <f>'Tree Planting-ITS'!B6:J6</f>
        <v>California Climate Investments</v>
      </c>
      <c r="C6" s="247"/>
      <c r="D6" s="247"/>
      <c r="E6" s="247"/>
      <c r="F6" s="247"/>
      <c r="G6" s="247"/>
      <c r="H6" s="247"/>
      <c r="I6" s="247"/>
      <c r="J6" s="247"/>
      <c r="K6" s="51"/>
    </row>
    <row r="7" spans="1:12" ht="18.75" customHeight="1">
      <c r="A7" s="242" t="s">
        <v>0</v>
      </c>
      <c r="B7" s="278" t="s">
        <v>0</v>
      </c>
      <c r="C7" s="303" t="s">
        <v>0</v>
      </c>
      <c r="D7" s="303" t="s">
        <v>0</v>
      </c>
      <c r="E7" s="303" t="s">
        <v>0</v>
      </c>
      <c r="F7" s="303" t="s">
        <v>0</v>
      </c>
      <c r="G7" s="303" t="s">
        <v>0</v>
      </c>
      <c r="H7" s="303" t="s">
        <v>0</v>
      </c>
      <c r="I7" s="303" t="s">
        <v>0</v>
      </c>
      <c r="J7" s="303" t="s">
        <v>0</v>
      </c>
      <c r="K7" s="51"/>
    </row>
    <row r="8" spans="1:12" ht="18.75" customHeight="1">
      <c r="A8" s="242" t="s">
        <v>0</v>
      </c>
      <c r="B8" s="11" t="s">
        <v>20</v>
      </c>
      <c r="C8" s="301" t="s">
        <v>0</v>
      </c>
      <c r="D8" s="301" t="s">
        <v>0</v>
      </c>
      <c r="E8" s="301" t="s">
        <v>0</v>
      </c>
      <c r="F8" s="301" t="s">
        <v>0</v>
      </c>
      <c r="G8" s="301" t="s">
        <v>0</v>
      </c>
      <c r="H8" s="301" t="s">
        <v>0</v>
      </c>
      <c r="I8" s="301" t="s">
        <v>0</v>
      </c>
      <c r="J8" s="301" t="s">
        <v>0</v>
      </c>
      <c r="K8" s="37"/>
    </row>
    <row r="9" spans="1:12" ht="18.75">
      <c r="A9" s="242"/>
      <c r="B9" s="271" t="s">
        <v>104</v>
      </c>
      <c r="C9" s="309"/>
      <c r="D9" s="309"/>
      <c r="E9" s="309"/>
      <c r="F9" s="309"/>
      <c r="G9" s="309"/>
      <c r="H9" s="309"/>
      <c r="I9" s="309"/>
      <c r="J9" s="310"/>
      <c r="K9" s="37"/>
    </row>
    <row r="10" spans="1:12" s="12" customFormat="1" ht="15.75">
      <c r="A10" s="268" t="s">
        <v>0</v>
      </c>
      <c r="B10" s="522" t="s">
        <v>12</v>
      </c>
      <c r="C10" s="311"/>
      <c r="D10" s="311"/>
      <c r="E10" s="311"/>
      <c r="F10" s="312"/>
      <c r="G10" s="313" t="s">
        <v>0</v>
      </c>
      <c r="H10" s="313" t="s">
        <v>0</v>
      </c>
      <c r="I10" s="313" t="s">
        <v>0</v>
      </c>
      <c r="J10" s="314" t="s">
        <v>0</v>
      </c>
    </row>
    <row r="11" spans="1:12" ht="18.75" customHeight="1">
      <c r="A11" s="242" t="s">
        <v>0</v>
      </c>
      <c r="B11" s="305" t="s">
        <v>0</v>
      </c>
      <c r="C11" s="305" t="s">
        <v>0</v>
      </c>
      <c r="D11" s="306" t="s">
        <v>0</v>
      </c>
      <c r="E11" s="306" t="s">
        <v>0</v>
      </c>
      <c r="F11" s="306" t="s">
        <v>0</v>
      </c>
      <c r="G11" s="222" t="s">
        <v>0</v>
      </c>
      <c r="H11" s="222" t="s">
        <v>0</v>
      </c>
      <c r="I11" s="222" t="s">
        <v>0</v>
      </c>
      <c r="J11" s="222" t="s">
        <v>0</v>
      </c>
      <c r="K11" s="54"/>
      <c r="L11" s="54"/>
    </row>
    <row r="12" spans="1:12" ht="18.75" customHeight="1">
      <c r="A12" s="242" t="s">
        <v>0</v>
      </c>
      <c r="B12" s="53" t="s">
        <v>114</v>
      </c>
      <c r="C12" s="305"/>
      <c r="D12" s="306" t="s">
        <v>0</v>
      </c>
      <c r="E12" s="306" t="s">
        <v>0</v>
      </c>
      <c r="F12" s="306" t="s">
        <v>0</v>
      </c>
      <c r="G12" s="306" t="s">
        <v>0</v>
      </c>
      <c r="H12" s="306" t="s">
        <v>0</v>
      </c>
      <c r="I12" s="306" t="s">
        <v>0</v>
      </c>
      <c r="J12" s="306" t="s">
        <v>0</v>
      </c>
      <c r="K12" s="54"/>
      <c r="L12" s="54"/>
    </row>
    <row r="13" spans="1:12" ht="15.75">
      <c r="A13" s="242" t="s">
        <v>0</v>
      </c>
      <c r="B13" s="140" t="s">
        <v>115</v>
      </c>
      <c r="C13" s="307"/>
      <c r="D13" s="308"/>
      <c r="E13" s="308"/>
      <c r="F13" s="308"/>
      <c r="G13" s="306" t="s">
        <v>0</v>
      </c>
      <c r="H13" s="306" t="s">
        <v>0</v>
      </c>
      <c r="I13" s="306" t="s">
        <v>0</v>
      </c>
      <c r="J13" s="306" t="s">
        <v>0</v>
      </c>
      <c r="K13" s="54"/>
      <c r="L13" s="54"/>
    </row>
    <row r="14" spans="1:12" ht="15.75" thickBot="1">
      <c r="A14" s="242" t="s">
        <v>0</v>
      </c>
      <c r="B14" s="240" t="s">
        <v>0</v>
      </c>
      <c r="C14" s="307" t="s">
        <v>0</v>
      </c>
      <c r="D14" s="307" t="s">
        <v>0</v>
      </c>
      <c r="E14" s="307" t="s">
        <v>0</v>
      </c>
      <c r="F14" s="307" t="s">
        <v>0</v>
      </c>
      <c r="G14" s="305" t="s">
        <v>0</v>
      </c>
      <c r="H14" s="305" t="s">
        <v>0</v>
      </c>
      <c r="I14" s="305" t="s">
        <v>0</v>
      </c>
      <c r="J14" s="305" t="s">
        <v>0</v>
      </c>
      <c r="K14" s="55"/>
      <c r="L14" s="55"/>
    </row>
    <row r="15" spans="1:12" ht="15.75" hidden="1" thickBot="1">
      <c r="A15" s="242"/>
      <c r="B15" s="240"/>
      <c r="C15" s="307"/>
      <c r="D15" s="307"/>
      <c r="E15" s="307"/>
      <c r="F15" s="317" t="s">
        <v>39</v>
      </c>
      <c r="G15" s="317" t="s">
        <v>40</v>
      </c>
      <c r="H15" s="316"/>
      <c r="I15" s="317" t="s">
        <v>39</v>
      </c>
      <c r="J15" s="317" t="s">
        <v>40</v>
      </c>
      <c r="K15" s="55"/>
      <c r="L15" s="55"/>
    </row>
    <row r="16" spans="1:12" ht="48" customHeight="1">
      <c r="A16" s="242" t="s">
        <v>0</v>
      </c>
      <c r="B16" s="191" t="s">
        <v>75</v>
      </c>
      <c r="C16" s="192" t="s">
        <v>76</v>
      </c>
      <c r="D16" s="315" t="s">
        <v>116</v>
      </c>
      <c r="E16" s="302" t="s">
        <v>0</v>
      </c>
      <c r="F16" s="332" t="s">
        <v>117</v>
      </c>
      <c r="G16" s="556"/>
      <c r="H16" s="302" t="s">
        <v>0</v>
      </c>
      <c r="I16" s="332" t="s">
        <v>118</v>
      </c>
      <c r="J16" s="557">
        <f>(((D27*'ERFs &amp; Sources'!B53*'ERFs &amp; Sources'!B62)/'ERFs &amp; Sources'!B58)*G16)</f>
        <v>0</v>
      </c>
      <c r="K16" s="10"/>
      <c r="L16" s="10"/>
    </row>
    <row r="17" spans="1:12" ht="48" customHeight="1">
      <c r="A17" s="242" t="s">
        <v>0</v>
      </c>
      <c r="B17" s="190"/>
      <c r="C17" s="102"/>
      <c r="D17" s="558"/>
      <c r="E17" s="255" t="s">
        <v>0</v>
      </c>
      <c r="F17" s="333" t="s">
        <v>119</v>
      </c>
      <c r="G17" s="559"/>
      <c r="H17" s="255" t="s">
        <v>0</v>
      </c>
      <c r="I17" s="333" t="s">
        <v>120</v>
      </c>
      <c r="J17" s="560">
        <f>((J16*G17*'ERFs &amp; Sources'!C16)+(J16*G18*'ERFs &amp; Sources'!C17)+(J16*G19*'ERFs &amp; Sources'!C18)+(J16*G20*'ERFs &amp; Sources'!C19)+(J16*G21*'ERFs &amp; Sources'!C20)+(J16*G22*'ERFs &amp; Sources'!C21)+(J16*G23*'ERFs &amp; Sources'!C22))*'ERFs &amp; Sources'!B54</f>
        <v>0</v>
      </c>
      <c r="K17" s="23"/>
      <c r="L17" s="23"/>
    </row>
    <row r="18" spans="1:12" ht="48" customHeight="1">
      <c r="A18" s="242" t="s">
        <v>0</v>
      </c>
      <c r="B18" s="190"/>
      <c r="C18" s="102"/>
      <c r="D18" s="558"/>
      <c r="E18" s="255" t="s">
        <v>0</v>
      </c>
      <c r="F18" s="333" t="s">
        <v>121</v>
      </c>
      <c r="G18" s="559"/>
      <c r="H18" s="255" t="s">
        <v>0</v>
      </c>
      <c r="I18" s="333" t="s">
        <v>122</v>
      </c>
      <c r="J18" s="560">
        <f>D27*('ERFs &amp; Sources'!C27/'ERFs &amp; Sources'!C44)</f>
        <v>0</v>
      </c>
      <c r="K18" s="23"/>
      <c r="L18" s="23"/>
    </row>
    <row r="19" spans="1:12" ht="48" customHeight="1">
      <c r="A19" s="242" t="s">
        <v>0</v>
      </c>
      <c r="B19" s="190"/>
      <c r="C19" s="102"/>
      <c r="D19" s="558"/>
      <c r="E19" s="255" t="s">
        <v>0</v>
      </c>
      <c r="F19" s="333" t="s">
        <v>123</v>
      </c>
      <c r="G19" s="559"/>
      <c r="H19" s="255" t="s">
        <v>0</v>
      </c>
      <c r="I19" s="335" t="s">
        <v>91</v>
      </c>
      <c r="J19" s="30">
        <f>($D$27/'ERFs &amp; Sources'!$C$44)*'ERFs &amp; Sources'!$C$43</f>
        <v>0</v>
      </c>
      <c r="K19" s="23"/>
      <c r="L19" s="23"/>
    </row>
    <row r="20" spans="1:12" ht="48" customHeight="1">
      <c r="A20" s="242" t="s">
        <v>0</v>
      </c>
      <c r="B20" s="190"/>
      <c r="C20" s="102"/>
      <c r="D20" s="558"/>
      <c r="E20" s="255" t="s">
        <v>0</v>
      </c>
      <c r="F20" s="333" t="s">
        <v>124</v>
      </c>
      <c r="G20" s="559"/>
      <c r="H20" s="255" t="s">
        <v>0</v>
      </c>
      <c r="I20" s="335" t="s">
        <v>92</v>
      </c>
      <c r="J20" s="30">
        <f>($D$27/'ERFs &amp; Sources'!$C$44)*'ERFs &amp; Sources'!$C$42</f>
        <v>0</v>
      </c>
      <c r="K20" s="23"/>
      <c r="L20" s="23"/>
    </row>
    <row r="21" spans="1:12" ht="48" customHeight="1" thickBot="1">
      <c r="A21" s="242" t="s">
        <v>0</v>
      </c>
      <c r="B21" s="190"/>
      <c r="C21" s="102"/>
      <c r="D21" s="558"/>
      <c r="E21" s="255" t="s">
        <v>0</v>
      </c>
      <c r="F21" s="333" t="s">
        <v>125</v>
      </c>
      <c r="G21" s="559"/>
      <c r="H21" s="255" t="s">
        <v>0</v>
      </c>
      <c r="I21" s="336" t="s">
        <v>93</v>
      </c>
      <c r="J21" s="56">
        <f>($D$27/'ERFs &amp; Sources'!$C$44)*'ERFs &amp; Sources'!$C$41</f>
        <v>0</v>
      </c>
      <c r="K21" s="23"/>
      <c r="L21" s="23"/>
    </row>
    <row r="22" spans="1:12" ht="48" customHeight="1">
      <c r="A22" s="242" t="s">
        <v>0</v>
      </c>
      <c r="B22" s="190"/>
      <c r="C22" s="102"/>
      <c r="D22" s="558"/>
      <c r="E22" s="255" t="s">
        <v>0</v>
      </c>
      <c r="F22" s="333" t="s">
        <v>126</v>
      </c>
      <c r="G22" s="559"/>
      <c r="H22" s="255" t="s">
        <v>0</v>
      </c>
      <c r="I22" s="269" t="s">
        <v>0</v>
      </c>
      <c r="J22" s="269" t="s">
        <v>0</v>
      </c>
      <c r="K22" s="23"/>
      <c r="L22" s="23"/>
    </row>
    <row r="23" spans="1:12" ht="48" customHeight="1" thickBot="1">
      <c r="A23" s="242" t="s">
        <v>0</v>
      </c>
      <c r="B23" s="190"/>
      <c r="C23" s="102"/>
      <c r="D23" s="558"/>
      <c r="E23" s="255" t="s">
        <v>0</v>
      </c>
      <c r="F23" s="334" t="s">
        <v>127</v>
      </c>
      <c r="G23" s="561"/>
      <c r="H23" s="255" t="s">
        <v>0</v>
      </c>
      <c r="I23" s="269" t="s">
        <v>0</v>
      </c>
      <c r="J23" s="269" t="s">
        <v>0</v>
      </c>
      <c r="K23" s="23"/>
      <c r="L23" s="23"/>
    </row>
    <row r="24" spans="1:12" ht="48" customHeight="1">
      <c r="A24" s="242" t="s">
        <v>0</v>
      </c>
      <c r="B24" s="190"/>
      <c r="C24" s="102"/>
      <c r="D24" s="558"/>
      <c r="E24" s="562"/>
      <c r="F24" s="563"/>
      <c r="G24" s="553"/>
      <c r="H24" s="553"/>
      <c r="I24" s="553"/>
      <c r="J24" s="553"/>
      <c r="K24" s="23"/>
      <c r="L24" s="23"/>
    </row>
    <row r="25" spans="1:12" ht="48" customHeight="1">
      <c r="A25" s="242" t="s">
        <v>0</v>
      </c>
      <c r="B25" s="190"/>
      <c r="C25" s="102"/>
      <c r="D25" s="558"/>
      <c r="E25" s="562"/>
      <c r="F25" s="553"/>
      <c r="G25" s="553"/>
      <c r="H25" s="553"/>
      <c r="I25" s="553"/>
      <c r="J25" s="553"/>
      <c r="K25" s="23"/>
      <c r="L25" s="23"/>
    </row>
    <row r="26" spans="1:12" ht="48" customHeight="1">
      <c r="A26" s="242" t="s">
        <v>0</v>
      </c>
      <c r="B26" s="190"/>
      <c r="C26" s="102"/>
      <c r="D26" s="558"/>
      <c r="E26" s="562"/>
      <c r="F26" s="553"/>
      <c r="G26" s="553"/>
      <c r="H26" s="553"/>
      <c r="I26" s="553"/>
      <c r="J26" s="553"/>
      <c r="K26" s="23"/>
      <c r="L26" s="23"/>
    </row>
    <row r="27" spans="1:12" ht="18.75" customHeight="1">
      <c r="A27" s="242" t="s">
        <v>0</v>
      </c>
      <c r="B27" s="220" t="s">
        <v>86</v>
      </c>
      <c r="C27" s="221"/>
      <c r="D27" s="564">
        <f>SUM(D17:D26)</f>
        <v>0</v>
      </c>
      <c r="E27" s="562"/>
      <c r="F27" s="553"/>
      <c r="G27" s="553"/>
      <c r="H27" s="553"/>
      <c r="I27" s="553"/>
      <c r="J27" s="553"/>
      <c r="K27" s="23"/>
      <c r="L27" s="23"/>
    </row>
    <row r="28" spans="1:12" ht="15.75">
      <c r="A28" s="16"/>
      <c r="B28" s="140"/>
      <c r="C28" s="140"/>
      <c r="D28" s="140"/>
      <c r="E28" s="140"/>
      <c r="F28" s="140"/>
      <c r="G28" s="140"/>
      <c r="H28" s="140"/>
      <c r="I28" s="140"/>
      <c r="J28" s="140"/>
    </row>
    <row r="29" spans="1:12" ht="15.75">
      <c r="A29" s="16"/>
      <c r="B29" s="140"/>
      <c r="C29" s="140"/>
      <c r="D29" s="140"/>
      <c r="E29" s="140"/>
      <c r="F29" s="140"/>
      <c r="G29" s="140"/>
      <c r="H29" s="140"/>
      <c r="I29" s="140"/>
      <c r="J29" s="140"/>
    </row>
    <row r="30" spans="1:12" ht="47.25" customHeight="1">
      <c r="A30" s="16"/>
      <c r="B30" s="511"/>
      <c r="C30" s="511"/>
      <c r="D30" s="555"/>
      <c r="E30" s="140"/>
      <c r="F30" s="140"/>
      <c r="G30" s="140"/>
      <c r="H30" s="140"/>
      <c r="I30" s="140"/>
      <c r="J30" s="140"/>
    </row>
    <row r="31" spans="1:12" ht="50.25" customHeight="1">
      <c r="A31" s="16"/>
      <c r="B31" s="511"/>
      <c r="C31" s="511"/>
      <c r="D31" s="553"/>
      <c r="E31" s="140"/>
      <c r="F31" s="140"/>
      <c r="G31" s="140"/>
      <c r="H31" s="140"/>
      <c r="I31" s="140"/>
      <c r="J31" s="140"/>
    </row>
    <row r="32" spans="1:12" ht="66" customHeight="1">
      <c r="A32" s="16"/>
      <c r="B32" s="511"/>
      <c r="C32" s="511"/>
      <c r="D32" s="553"/>
      <c r="E32" s="140"/>
      <c r="F32" s="140"/>
      <c r="G32" s="140"/>
      <c r="H32" s="140"/>
      <c r="I32" s="140"/>
      <c r="J32" s="140"/>
    </row>
    <row r="33" spans="1:10" ht="15.75">
      <c r="A33" s="16"/>
      <c r="B33" s="140"/>
      <c r="C33" s="140"/>
      <c r="D33" s="140"/>
      <c r="E33" s="140"/>
      <c r="F33" s="140"/>
      <c r="G33" s="140"/>
      <c r="H33" s="140"/>
      <c r="I33" s="140"/>
      <c r="J33" s="140"/>
    </row>
    <row r="34" spans="1:10" ht="15.75">
      <c r="A34" s="16"/>
      <c r="B34" s="140"/>
      <c r="C34" s="140"/>
      <c r="D34" s="140"/>
      <c r="E34" s="140"/>
      <c r="F34" s="140"/>
      <c r="G34" s="140"/>
      <c r="H34" s="140"/>
      <c r="I34" s="140"/>
      <c r="J34" s="140"/>
    </row>
    <row r="35" spans="1:10" ht="15.75">
      <c r="A35" s="16"/>
      <c r="B35" s="140"/>
      <c r="C35" s="140"/>
      <c r="D35" s="140"/>
      <c r="E35" s="140"/>
      <c r="F35" s="140"/>
      <c r="G35" s="140"/>
      <c r="H35" s="140"/>
      <c r="I35" s="140"/>
      <c r="J35" s="140"/>
    </row>
    <row r="36" spans="1:10" ht="15.75">
      <c r="A36" s="16"/>
      <c r="B36" s="140"/>
      <c r="C36" s="140"/>
      <c r="D36" s="140"/>
      <c r="E36" s="140"/>
      <c r="F36" s="140"/>
      <c r="G36" s="140"/>
      <c r="H36" s="140"/>
      <c r="I36" s="140"/>
      <c r="J36" s="140"/>
    </row>
    <row r="37" spans="1:10" ht="15.75">
      <c r="A37" s="16"/>
      <c r="B37" s="140"/>
      <c r="C37" s="140"/>
      <c r="D37" s="140"/>
      <c r="E37" s="140"/>
      <c r="F37" s="140"/>
      <c r="G37" s="140"/>
      <c r="H37" s="140"/>
      <c r="I37" s="140"/>
      <c r="J37" s="140"/>
    </row>
    <row r="38" spans="1:10" ht="15.75">
      <c r="A38" s="16"/>
      <c r="B38" s="140"/>
      <c r="C38" s="140"/>
      <c r="D38" s="140"/>
      <c r="E38" s="140"/>
      <c r="F38" s="140"/>
      <c r="G38" s="140"/>
      <c r="H38" s="140"/>
      <c r="I38" s="140"/>
      <c r="J38" s="140"/>
    </row>
    <row r="39" spans="1:10" ht="15.75">
      <c r="A39" s="16"/>
      <c r="B39" s="140"/>
      <c r="C39" s="140"/>
      <c r="D39" s="140"/>
      <c r="E39" s="140"/>
      <c r="F39" s="140"/>
      <c r="G39" s="140"/>
      <c r="H39" s="140"/>
      <c r="I39" s="140"/>
      <c r="J39" s="140"/>
    </row>
    <row r="40" spans="1:10" ht="15.75">
      <c r="B40" s="127"/>
      <c r="C40" s="127"/>
      <c r="D40" s="127"/>
      <c r="E40" s="127"/>
      <c r="F40" s="127"/>
      <c r="G40" s="127"/>
      <c r="H40" s="127"/>
      <c r="I40" s="127"/>
      <c r="J40" s="127"/>
    </row>
    <row r="41" spans="1:10" ht="15.75">
      <c r="B41" s="127"/>
      <c r="C41" s="127"/>
      <c r="D41" s="127"/>
      <c r="E41" s="127"/>
      <c r="F41" s="127"/>
      <c r="G41" s="127"/>
      <c r="H41" s="127"/>
      <c r="I41" s="127"/>
      <c r="J41" s="127"/>
    </row>
    <row r="42" spans="1:10" ht="15.75">
      <c r="B42" s="127"/>
      <c r="C42" s="127"/>
      <c r="D42" s="127"/>
      <c r="E42" s="127"/>
      <c r="F42" s="127"/>
      <c r="G42" s="127"/>
      <c r="H42" s="127"/>
      <c r="I42" s="127"/>
      <c r="J42" s="127"/>
    </row>
    <row r="43" spans="1:10" ht="15.75">
      <c r="B43" s="127"/>
      <c r="C43" s="127"/>
      <c r="D43" s="127"/>
      <c r="E43" s="127"/>
      <c r="F43" s="127"/>
      <c r="G43" s="127"/>
      <c r="H43" s="127"/>
      <c r="I43" s="127"/>
      <c r="J43" s="127"/>
    </row>
    <row r="44" spans="1:10" ht="15.75">
      <c r="B44" s="127"/>
      <c r="C44" s="127"/>
      <c r="D44" s="127"/>
      <c r="E44" s="127"/>
      <c r="F44" s="127"/>
      <c r="G44" s="127"/>
      <c r="H44" s="127"/>
      <c r="I44" s="127"/>
      <c r="J44" s="127"/>
    </row>
    <row r="45" spans="1:10" ht="15.75">
      <c r="B45" s="127"/>
      <c r="C45" s="127"/>
      <c r="D45" s="127"/>
      <c r="E45" s="127"/>
      <c r="F45" s="127"/>
      <c r="G45" s="127"/>
      <c r="H45" s="127"/>
      <c r="I45" s="127"/>
      <c r="J45" s="127"/>
    </row>
    <row r="46" spans="1:10" ht="15.75">
      <c r="B46" s="127"/>
      <c r="C46" s="127"/>
      <c r="D46" s="127"/>
      <c r="E46" s="127"/>
      <c r="F46" s="127"/>
      <c r="G46" s="127"/>
      <c r="H46" s="127"/>
      <c r="I46" s="127"/>
      <c r="J46" s="127"/>
    </row>
    <row r="47" spans="1:10" ht="15.75">
      <c r="B47" s="127"/>
      <c r="C47" s="127"/>
      <c r="D47" s="127"/>
      <c r="E47" s="127"/>
      <c r="F47" s="127"/>
      <c r="G47" s="127"/>
      <c r="H47" s="127"/>
      <c r="I47" s="127"/>
      <c r="J47" s="127"/>
    </row>
    <row r="48" spans="1:10" ht="15.75">
      <c r="B48" s="127"/>
      <c r="C48" s="127"/>
      <c r="D48" s="127"/>
      <c r="E48" s="127"/>
      <c r="F48" s="127"/>
      <c r="G48" s="127"/>
      <c r="H48" s="127"/>
      <c r="I48" s="127"/>
      <c r="J48" s="127"/>
    </row>
    <row r="49" spans="2:10" ht="15.75">
      <c r="B49" s="127"/>
      <c r="C49" s="127"/>
      <c r="D49" s="127"/>
      <c r="E49" s="127"/>
      <c r="F49" s="127"/>
      <c r="G49" s="127"/>
      <c r="H49" s="127"/>
      <c r="I49" s="127"/>
      <c r="J49" s="127"/>
    </row>
    <row r="50" spans="2:10" ht="15.75">
      <c r="B50" s="127"/>
      <c r="C50" s="127"/>
      <c r="D50" s="127"/>
      <c r="E50" s="127"/>
      <c r="F50" s="127"/>
      <c r="G50" s="127"/>
      <c r="H50" s="127"/>
      <c r="I50" s="127"/>
      <c r="J50" s="127"/>
    </row>
    <row r="51" spans="2:10" ht="15.75">
      <c r="B51" s="127"/>
      <c r="C51" s="127"/>
      <c r="D51" s="127"/>
      <c r="E51" s="127"/>
      <c r="F51" s="127"/>
      <c r="G51" s="127"/>
      <c r="H51" s="127"/>
      <c r="I51" s="127"/>
      <c r="J51" s="127"/>
    </row>
    <row r="52" spans="2:10" ht="15.75">
      <c r="B52" s="127"/>
      <c r="C52" s="127"/>
      <c r="D52" s="127"/>
      <c r="E52" s="127"/>
      <c r="F52" s="127"/>
      <c r="G52" s="127"/>
      <c r="H52" s="127"/>
      <c r="I52" s="127"/>
      <c r="J52" s="127"/>
    </row>
    <row r="53" spans="2:10" ht="15.75">
      <c r="B53" s="127"/>
      <c r="C53" s="127"/>
      <c r="D53" s="127"/>
      <c r="E53" s="127"/>
      <c r="F53" s="127"/>
      <c r="G53" s="127"/>
      <c r="H53" s="127"/>
      <c r="I53" s="127"/>
      <c r="J53" s="127"/>
    </row>
    <row r="54" spans="2:10" ht="15.75">
      <c r="B54" s="127"/>
      <c r="C54" s="127"/>
      <c r="D54" s="127"/>
      <c r="E54" s="127"/>
      <c r="F54" s="127"/>
      <c r="G54" s="127"/>
      <c r="H54" s="127"/>
      <c r="I54" s="127"/>
      <c r="J54" s="127"/>
    </row>
    <row r="55" spans="2:10" ht="15.75">
      <c r="B55" s="127"/>
      <c r="C55" s="127"/>
      <c r="D55" s="127"/>
      <c r="E55" s="127"/>
      <c r="F55" s="127"/>
      <c r="G55" s="127"/>
      <c r="H55" s="127"/>
      <c r="I55" s="127"/>
      <c r="J55" s="127"/>
    </row>
    <row r="56" spans="2:10" ht="15.75">
      <c r="B56" s="127"/>
      <c r="C56" s="127"/>
      <c r="D56" s="127"/>
      <c r="E56" s="127"/>
      <c r="F56" s="127"/>
      <c r="G56" s="127"/>
      <c r="H56" s="127"/>
      <c r="I56" s="127"/>
      <c r="J56" s="127"/>
    </row>
    <row r="57" spans="2:10" ht="15.75">
      <c r="B57" s="127"/>
      <c r="C57" s="127"/>
      <c r="D57" s="127"/>
      <c r="E57" s="127"/>
      <c r="F57" s="127"/>
      <c r="G57" s="127"/>
      <c r="H57" s="127"/>
      <c r="I57" s="127"/>
      <c r="J57" s="127"/>
    </row>
    <row r="58" spans="2:10" ht="15.75">
      <c r="B58" s="127"/>
      <c r="C58" s="127"/>
      <c r="D58" s="127"/>
      <c r="E58" s="127"/>
      <c r="F58" s="127"/>
      <c r="G58" s="127"/>
      <c r="H58" s="127"/>
      <c r="I58" s="127"/>
      <c r="J58" s="127"/>
    </row>
    <row r="59" spans="2:10" ht="15.75">
      <c r="B59" s="127"/>
      <c r="C59" s="127"/>
      <c r="D59" s="127"/>
      <c r="E59" s="127"/>
      <c r="F59" s="127"/>
      <c r="G59" s="127"/>
      <c r="H59" s="127"/>
      <c r="I59" s="127"/>
      <c r="J59" s="127"/>
    </row>
    <row r="60" spans="2:10" ht="15.75">
      <c r="B60" s="127"/>
      <c r="C60" s="127"/>
      <c r="D60" s="127"/>
      <c r="E60" s="127"/>
      <c r="F60" s="127"/>
      <c r="G60" s="127"/>
      <c r="H60" s="127"/>
      <c r="I60" s="127"/>
      <c r="J60" s="127"/>
    </row>
    <row r="61" spans="2:10" ht="15.75">
      <c r="B61" s="127"/>
      <c r="C61" s="127"/>
      <c r="D61" s="127"/>
      <c r="E61" s="127"/>
      <c r="F61" s="127"/>
      <c r="G61" s="127"/>
      <c r="H61" s="127"/>
      <c r="I61" s="127"/>
      <c r="J61" s="127"/>
    </row>
    <row r="62" spans="2:10" ht="15.75">
      <c r="B62" s="127"/>
      <c r="C62" s="127"/>
      <c r="D62" s="127"/>
      <c r="E62" s="127"/>
      <c r="F62" s="127"/>
      <c r="G62" s="127"/>
      <c r="H62" s="127"/>
      <c r="I62" s="127"/>
      <c r="J62" s="127"/>
    </row>
    <row r="63" spans="2:10" ht="15.75">
      <c r="B63" s="127"/>
      <c r="C63" s="127"/>
      <c r="D63" s="127"/>
      <c r="E63" s="127"/>
      <c r="F63" s="127"/>
      <c r="G63" s="127"/>
      <c r="H63" s="127"/>
      <c r="I63" s="127"/>
      <c r="J63" s="127"/>
    </row>
    <row r="64" spans="2:10" ht="15.75">
      <c r="B64" s="127"/>
      <c r="C64" s="127"/>
      <c r="D64" s="127"/>
      <c r="E64" s="127"/>
      <c r="F64" s="127"/>
      <c r="G64" s="127"/>
      <c r="H64" s="127"/>
      <c r="I64" s="127"/>
      <c r="J64" s="127"/>
    </row>
    <row r="65" spans="2:10" ht="15.75">
      <c r="B65" s="127"/>
      <c r="C65" s="127"/>
      <c r="D65" s="127"/>
      <c r="E65" s="127"/>
      <c r="F65" s="127"/>
      <c r="G65" s="127"/>
      <c r="H65" s="127"/>
      <c r="I65" s="127"/>
      <c r="J65" s="127"/>
    </row>
    <row r="66" spans="2:10" ht="15.75">
      <c r="B66" s="127"/>
      <c r="C66" s="127"/>
      <c r="D66" s="127"/>
      <c r="E66" s="127"/>
      <c r="F66" s="127"/>
      <c r="G66" s="127"/>
      <c r="H66" s="127"/>
      <c r="I66" s="127"/>
      <c r="J66" s="127"/>
    </row>
    <row r="67" spans="2:10" ht="15.75">
      <c r="B67" s="127"/>
      <c r="C67" s="127"/>
      <c r="D67" s="127"/>
      <c r="E67" s="127"/>
      <c r="F67" s="127"/>
      <c r="G67" s="127"/>
      <c r="H67" s="127"/>
      <c r="I67" s="127"/>
      <c r="J67" s="127"/>
    </row>
    <row r="68" spans="2:10" ht="15.75">
      <c r="B68" s="127"/>
      <c r="C68" s="127"/>
      <c r="D68" s="127"/>
      <c r="E68" s="127"/>
      <c r="F68" s="127"/>
      <c r="G68" s="127"/>
      <c r="H68" s="127"/>
      <c r="I68" s="127"/>
      <c r="J68" s="127"/>
    </row>
    <row r="69" spans="2:10" ht="15.75">
      <c r="B69" s="127"/>
      <c r="C69" s="127"/>
      <c r="D69" s="127"/>
      <c r="E69" s="127"/>
      <c r="F69" s="127"/>
      <c r="G69" s="127"/>
      <c r="H69" s="127"/>
      <c r="I69" s="127"/>
      <c r="J69" s="127"/>
    </row>
    <row r="70" spans="2:10" ht="15.75">
      <c r="B70" s="127"/>
      <c r="C70" s="127"/>
      <c r="D70" s="127"/>
      <c r="E70" s="127"/>
      <c r="F70" s="127"/>
      <c r="G70" s="127"/>
      <c r="H70" s="127"/>
      <c r="I70" s="127"/>
      <c r="J70" s="127"/>
    </row>
    <row r="71" spans="2:10" ht="15.75">
      <c r="B71" s="127"/>
      <c r="C71" s="127"/>
      <c r="D71" s="127"/>
      <c r="E71" s="127"/>
      <c r="F71" s="127"/>
      <c r="G71" s="127"/>
      <c r="H71" s="127"/>
      <c r="I71" s="127"/>
      <c r="J71" s="127"/>
    </row>
    <row r="72" spans="2:10" ht="15.75">
      <c r="B72" s="127"/>
      <c r="C72" s="127"/>
      <c r="D72" s="127"/>
      <c r="E72" s="127"/>
      <c r="F72" s="127"/>
      <c r="G72" s="127"/>
      <c r="H72" s="127"/>
      <c r="I72" s="127"/>
      <c r="J72" s="127"/>
    </row>
    <row r="73" spans="2:10" ht="15.75">
      <c r="B73" s="127"/>
      <c r="C73" s="127"/>
      <c r="D73" s="127"/>
      <c r="E73" s="127"/>
      <c r="F73" s="127"/>
      <c r="G73" s="127"/>
      <c r="H73" s="127"/>
      <c r="I73" s="127"/>
      <c r="J73" s="127"/>
    </row>
    <row r="74" spans="2:10" ht="15.75">
      <c r="B74" s="127"/>
      <c r="C74" s="127"/>
      <c r="D74" s="127"/>
      <c r="E74" s="127"/>
      <c r="F74" s="127"/>
      <c r="G74" s="127"/>
      <c r="H74" s="127"/>
      <c r="I74" s="127"/>
      <c r="J74" s="127"/>
    </row>
    <row r="75" spans="2:10" ht="15.75">
      <c r="B75" s="127"/>
      <c r="C75" s="127"/>
      <c r="D75" s="127"/>
      <c r="E75" s="127"/>
      <c r="F75" s="127"/>
      <c r="G75" s="127"/>
      <c r="H75" s="127"/>
      <c r="I75" s="127"/>
      <c r="J75" s="127"/>
    </row>
    <row r="76" spans="2:10" ht="15.75">
      <c r="B76" s="127"/>
      <c r="C76" s="127"/>
      <c r="D76" s="127"/>
      <c r="E76" s="127"/>
      <c r="F76" s="127"/>
      <c r="G76" s="127"/>
      <c r="H76" s="127"/>
      <c r="I76" s="127"/>
      <c r="J76" s="127"/>
    </row>
    <row r="77" spans="2:10" ht="15.75">
      <c r="B77" s="127"/>
      <c r="C77" s="127"/>
      <c r="D77" s="127"/>
      <c r="E77" s="127"/>
      <c r="F77" s="127"/>
      <c r="G77" s="127"/>
      <c r="H77" s="127"/>
      <c r="I77" s="127"/>
      <c r="J77" s="127"/>
    </row>
    <row r="78" spans="2:10" ht="15.75">
      <c r="B78" s="127"/>
      <c r="C78" s="127"/>
      <c r="D78" s="127"/>
      <c r="E78" s="127"/>
      <c r="F78" s="127"/>
      <c r="G78" s="127"/>
      <c r="H78" s="127"/>
      <c r="I78" s="127"/>
      <c r="J78" s="127"/>
    </row>
    <row r="79" spans="2:10" ht="15.75">
      <c r="B79" s="127"/>
      <c r="C79" s="127"/>
      <c r="D79" s="127"/>
      <c r="E79" s="127"/>
      <c r="F79" s="127"/>
      <c r="G79" s="127"/>
      <c r="H79" s="127"/>
      <c r="I79" s="127"/>
      <c r="J79" s="127"/>
    </row>
    <row r="80" spans="2:10" ht="15.75">
      <c r="B80" s="127"/>
      <c r="C80" s="127"/>
      <c r="D80" s="127"/>
      <c r="E80" s="127"/>
      <c r="F80" s="127"/>
      <c r="G80" s="127"/>
      <c r="H80" s="127"/>
      <c r="I80" s="127"/>
      <c r="J80" s="127"/>
    </row>
    <row r="81" spans="2:10" ht="15.75">
      <c r="B81" s="127"/>
      <c r="C81" s="127"/>
      <c r="D81" s="127"/>
      <c r="E81" s="127"/>
      <c r="F81" s="127"/>
      <c r="G81" s="127"/>
      <c r="H81" s="127"/>
      <c r="I81" s="127"/>
      <c r="J81" s="127"/>
    </row>
    <row r="82" spans="2:10" ht="15.75">
      <c r="B82" s="127"/>
      <c r="C82" s="127"/>
      <c r="D82" s="127"/>
      <c r="E82" s="127"/>
      <c r="F82" s="127"/>
      <c r="G82" s="127"/>
      <c r="H82" s="127"/>
      <c r="I82" s="127"/>
      <c r="J82" s="127"/>
    </row>
  </sheetData>
  <sheetProtection algorithmName="SHA-512" hashValue="vwsiwSIV3oCIXZwKHCXF3nDKqo0HaK3+YH5E0YMotVOp+50BegBRMJLsA5sBWfTuWqYzEYWM309uM8O9iURojQ==" saltValue="9Ky2vsavf0aB7tsnh74PkA==" spinCount="100000" sheet="1" objects="1" scenarios="1"/>
  <hyperlinks>
    <hyperlink ref="B10" r:id="rId1" tooltip="Urban and Community Forestry Program Calculator Tool User Guide PDF" xr:uid="{00000000-0004-0000-0400-000000000000}"/>
  </hyperlinks>
  <pageMargins left="0" right="0.7" top="0" bottom="0.75" header="0.3" footer="0.3"/>
  <pageSetup scale="54" orientation="landscape" r:id="rId2"/>
  <headerFooter>
    <oddFooter>&amp;L&amp;"Avenir LT Std 55 Roman,Regular"&amp;12FINAL - January 28, 2020&amp;C&amp;"Avenir LT Std 55 Roman,Regular"&amp;12Page &amp;P of &amp;N&amp;R&amp;"Avenir LT Std 55 Roman,Regular"&amp;12Wood Products</oddFooter>
  </headerFooter>
  <drawing r:id="rId3"/>
  <legacyDrawingHF r:id="rId4"/>
  <tableParts count="3">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pageSetUpPr fitToPage="1"/>
  </sheetPr>
  <dimension ref="A1:M32"/>
  <sheetViews>
    <sheetView showGridLines="0" view="pageLayout" zoomScaleNormal="100" workbookViewId="0">
      <selection activeCell="B17" sqref="B17"/>
    </sheetView>
  </sheetViews>
  <sheetFormatPr defaultColWidth="9.140625" defaultRowHeight="15.75"/>
  <cols>
    <col min="1" max="1" width="2.85546875" style="15" customWidth="1"/>
    <col min="2" max="4" width="32.7109375" style="15" customWidth="1"/>
    <col min="5" max="5" width="32.7109375" style="49" customWidth="1"/>
    <col min="6" max="6" width="5" style="15" customWidth="1"/>
    <col min="7" max="7" width="49.140625" style="15" customWidth="1"/>
    <col min="8" max="8" width="14" style="15" customWidth="1"/>
    <col min="9" max="9" width="5.5703125" style="15" customWidth="1"/>
    <col min="10" max="10" width="18.7109375" style="15" customWidth="1"/>
    <col min="11" max="11" width="16.7109375" style="15" customWidth="1"/>
    <col min="12" max="12" width="18.7109375" style="15" customWidth="1"/>
    <col min="13" max="13" width="26.7109375" style="15" customWidth="1"/>
    <col min="14" max="16" width="9.140625" style="15" customWidth="1"/>
    <col min="17" max="16384" width="9.140625" style="15"/>
  </cols>
  <sheetData>
    <row r="1" spans="1:13" ht="18.75" customHeight="1">
      <c r="A1" s="242" t="s">
        <v>0</v>
      </c>
      <c r="B1" s="247" t="str">
        <f>'Wood Products'!B1:J1</f>
        <v>California Air Resources Board</v>
      </c>
      <c r="C1" s="247"/>
      <c r="D1" s="247"/>
      <c r="E1" s="247"/>
      <c r="F1" s="247"/>
      <c r="G1" s="247"/>
      <c r="H1" s="247"/>
      <c r="I1" s="59"/>
      <c r="J1" s="59"/>
      <c r="K1" s="59"/>
      <c r="L1" s="60"/>
      <c r="M1" s="127"/>
    </row>
    <row r="2" spans="1:13" ht="18.75" customHeight="1">
      <c r="A2" s="242" t="s">
        <v>0</v>
      </c>
      <c r="B2" s="278" t="s">
        <v>0</v>
      </c>
      <c r="C2" s="247"/>
      <c r="D2" s="247"/>
      <c r="E2" s="247"/>
      <c r="F2" s="247"/>
      <c r="G2" s="247"/>
      <c r="H2" s="247"/>
      <c r="I2" s="59"/>
      <c r="J2" s="59"/>
      <c r="K2" s="59"/>
      <c r="L2" s="60"/>
      <c r="M2" s="127"/>
    </row>
    <row r="3" spans="1:13" ht="18.75" customHeight="1">
      <c r="A3" s="242" t="s">
        <v>0</v>
      </c>
      <c r="B3" s="247" t="str">
        <f>'Wood Products'!B3:J3</f>
        <v>Benefits Calculator Tool for the</v>
      </c>
      <c r="C3" s="247"/>
      <c r="D3" s="247"/>
      <c r="E3" s="247"/>
      <c r="F3" s="247"/>
      <c r="G3" s="247"/>
      <c r="H3" s="247"/>
      <c r="I3" s="127"/>
      <c r="J3" s="127"/>
      <c r="K3" s="127"/>
      <c r="L3" s="60"/>
      <c r="M3" s="127"/>
    </row>
    <row r="4" spans="1:13" ht="18.75" customHeight="1">
      <c r="A4" s="242" t="s">
        <v>0</v>
      </c>
      <c r="B4" s="247" t="str">
        <f>'Wood Products'!B4:J4</f>
        <v>Urban and Community Forestry Program</v>
      </c>
      <c r="C4" s="247"/>
      <c r="D4" s="247"/>
      <c r="E4" s="247"/>
      <c r="F4" s="247"/>
      <c r="G4" s="247"/>
      <c r="H4" s="247"/>
      <c r="I4" s="59"/>
      <c r="J4" s="59"/>
      <c r="K4" s="59"/>
      <c r="L4" s="60"/>
      <c r="M4" s="127"/>
    </row>
    <row r="5" spans="1:13" ht="18.75" customHeight="1">
      <c r="A5" s="242" t="s">
        <v>0</v>
      </c>
      <c r="B5" s="278" t="s">
        <v>0</v>
      </c>
      <c r="C5" s="247"/>
      <c r="D5" s="247"/>
      <c r="E5" s="247"/>
      <c r="F5" s="247"/>
      <c r="G5" s="247"/>
      <c r="H5" s="247"/>
      <c r="I5" s="59"/>
      <c r="J5" s="59"/>
      <c r="K5" s="59"/>
      <c r="L5" s="60"/>
      <c r="M5" s="127"/>
    </row>
    <row r="6" spans="1:13" ht="18.75" customHeight="1">
      <c r="A6" s="242" t="s">
        <v>0</v>
      </c>
      <c r="B6" s="247" t="str">
        <f>'Wood Products'!B6:J6</f>
        <v>California Climate Investments</v>
      </c>
      <c r="C6" s="247"/>
      <c r="D6" s="247"/>
      <c r="E6" s="247"/>
      <c r="F6" s="247"/>
      <c r="G6" s="247"/>
      <c r="H6" s="247"/>
      <c r="I6" s="59"/>
      <c r="J6" s="59"/>
      <c r="K6" s="59"/>
      <c r="L6" s="127"/>
      <c r="M6" s="127"/>
    </row>
    <row r="7" spans="1:13" ht="18.75" customHeight="1">
      <c r="A7" s="242" t="s">
        <v>0</v>
      </c>
      <c r="B7" s="270" t="s">
        <v>0</v>
      </c>
      <c r="C7" s="279"/>
      <c r="D7" s="279"/>
      <c r="E7" s="279"/>
      <c r="F7" s="279"/>
      <c r="G7" s="279"/>
      <c r="H7" s="279"/>
      <c r="I7" s="59"/>
      <c r="J7" s="59"/>
      <c r="K7" s="59"/>
      <c r="L7" s="127"/>
      <c r="M7" s="127"/>
    </row>
    <row r="8" spans="1:13" ht="18.75" customHeight="1">
      <c r="A8" s="242" t="s">
        <v>0</v>
      </c>
      <c r="B8" s="11" t="s">
        <v>20</v>
      </c>
      <c r="C8" s="331" t="s">
        <v>0</v>
      </c>
      <c r="D8" s="331" t="s">
        <v>0</v>
      </c>
      <c r="E8" s="331" t="s">
        <v>0</v>
      </c>
      <c r="F8" s="331" t="s">
        <v>0</v>
      </c>
      <c r="G8" s="331" t="s">
        <v>0</v>
      </c>
      <c r="H8" s="331" t="s">
        <v>0</v>
      </c>
      <c r="I8" s="43"/>
      <c r="J8" s="43"/>
      <c r="K8" s="127"/>
      <c r="L8" s="127"/>
      <c r="M8" s="127"/>
    </row>
    <row r="9" spans="1:13">
      <c r="A9" s="242"/>
      <c r="B9" s="271" t="s">
        <v>104</v>
      </c>
      <c r="C9" s="324"/>
      <c r="D9" s="324"/>
      <c r="E9" s="324"/>
      <c r="F9" s="325"/>
      <c r="G9" s="326"/>
      <c r="H9" s="327"/>
      <c r="I9" s="43"/>
      <c r="J9" s="43"/>
      <c r="K9" s="127"/>
      <c r="L9" s="127"/>
      <c r="M9" s="127"/>
    </row>
    <row r="10" spans="1:13" s="44" customFormat="1">
      <c r="A10" s="268" t="s">
        <v>0</v>
      </c>
      <c r="B10" s="522" t="s">
        <v>12</v>
      </c>
      <c r="C10" s="311"/>
      <c r="D10" s="311"/>
      <c r="E10" s="311"/>
      <c r="F10" s="311"/>
      <c r="G10" s="276"/>
      <c r="H10" s="328"/>
      <c r="I10" s="540"/>
      <c r="J10" s="540"/>
      <c r="K10" s="540"/>
      <c r="L10" s="540"/>
      <c r="M10" s="540"/>
    </row>
    <row r="11" spans="1:13" ht="18.75" customHeight="1">
      <c r="A11" s="242" t="s">
        <v>0</v>
      </c>
      <c r="B11" s="329" t="s">
        <v>0</v>
      </c>
      <c r="C11" s="329" t="s">
        <v>0</v>
      </c>
      <c r="D11" s="329" t="s">
        <v>0</v>
      </c>
      <c r="E11" s="329" t="s">
        <v>0</v>
      </c>
      <c r="F11" s="329" t="s">
        <v>0</v>
      </c>
      <c r="G11" s="329" t="s">
        <v>0</v>
      </c>
      <c r="H11" s="329" t="s">
        <v>0</v>
      </c>
      <c r="I11" s="59"/>
      <c r="J11" s="59"/>
      <c r="K11" s="59"/>
      <c r="L11" s="127"/>
      <c r="M11" s="127"/>
    </row>
    <row r="12" spans="1:13" ht="18.75" customHeight="1">
      <c r="A12" s="242" t="s">
        <v>0</v>
      </c>
      <c r="B12" s="61" t="s">
        <v>128</v>
      </c>
      <c r="C12" s="39"/>
      <c r="D12" s="330" t="s">
        <v>0</v>
      </c>
      <c r="E12" s="330" t="s">
        <v>0</v>
      </c>
      <c r="F12" s="330" t="s">
        <v>0</v>
      </c>
      <c r="G12" s="330" t="s">
        <v>0</v>
      </c>
      <c r="H12" s="330" t="s">
        <v>0</v>
      </c>
      <c r="I12" s="11"/>
      <c r="J12" s="11"/>
      <c r="K12" s="11"/>
      <c r="L12" s="11"/>
      <c r="M12" s="127"/>
    </row>
    <row r="13" spans="1:13">
      <c r="A13" s="242" t="s">
        <v>0</v>
      </c>
      <c r="B13" s="140" t="s">
        <v>129</v>
      </c>
      <c r="C13" s="39"/>
      <c r="D13" s="11"/>
      <c r="E13" s="11"/>
      <c r="F13" s="331"/>
      <c r="G13" s="331" t="s">
        <v>0</v>
      </c>
      <c r="H13" s="331" t="s">
        <v>0</v>
      </c>
      <c r="I13" s="11"/>
      <c r="J13" s="11"/>
      <c r="K13" s="11"/>
      <c r="L13" s="11"/>
      <c r="M13" s="127"/>
    </row>
    <row r="14" spans="1:13" ht="16.5" thickBot="1">
      <c r="A14" s="242"/>
      <c r="B14" s="140"/>
      <c r="C14" s="39"/>
      <c r="D14" s="11"/>
      <c r="E14" s="11"/>
      <c r="F14" s="331"/>
      <c r="G14" s="331"/>
      <c r="H14" s="331"/>
      <c r="I14" s="11"/>
      <c r="J14" s="11"/>
      <c r="K14" s="11"/>
      <c r="L14" s="11"/>
      <c r="M14" s="127"/>
    </row>
    <row r="15" spans="1:13" ht="16.5" hidden="1" thickBot="1">
      <c r="A15" s="242" t="s">
        <v>0</v>
      </c>
      <c r="B15" s="173" t="s">
        <v>0</v>
      </c>
      <c r="C15" s="173" t="s">
        <v>0</v>
      </c>
      <c r="D15" s="318" t="s">
        <v>0</v>
      </c>
      <c r="E15" s="318" t="s">
        <v>0</v>
      </c>
      <c r="F15" s="331" t="s">
        <v>0</v>
      </c>
      <c r="G15" s="338" t="s">
        <v>39</v>
      </c>
      <c r="H15" s="338" t="s">
        <v>40</v>
      </c>
      <c r="I15" s="11"/>
      <c r="J15" s="11"/>
      <c r="K15" s="11"/>
      <c r="L15" s="11"/>
      <c r="M15" s="127"/>
    </row>
    <row r="16" spans="1:13" ht="98.25" customHeight="1">
      <c r="A16" s="242" t="s">
        <v>0</v>
      </c>
      <c r="B16" s="191" t="s">
        <v>75</v>
      </c>
      <c r="C16" s="192" t="s">
        <v>76</v>
      </c>
      <c r="D16" s="192" t="s">
        <v>130</v>
      </c>
      <c r="E16" s="315" t="s">
        <v>131</v>
      </c>
      <c r="F16" s="321" t="s">
        <v>0</v>
      </c>
      <c r="G16" s="339" t="s">
        <v>132</v>
      </c>
      <c r="H16" s="565"/>
      <c r="I16" s="127"/>
      <c r="J16" s="127"/>
      <c r="K16" s="546"/>
      <c r="L16" s="546"/>
      <c r="M16" s="546"/>
    </row>
    <row r="17" spans="1:13" ht="50.1" customHeight="1">
      <c r="A17" s="242" t="s">
        <v>0</v>
      </c>
      <c r="B17" s="190"/>
      <c r="C17" s="103"/>
      <c r="D17" s="102"/>
      <c r="E17" s="558"/>
      <c r="F17" s="322" t="s">
        <v>0</v>
      </c>
      <c r="G17" s="337" t="s">
        <v>133</v>
      </c>
      <c r="H17" s="566"/>
      <c r="I17" s="127"/>
      <c r="J17" s="127"/>
      <c r="K17" s="553"/>
      <c r="L17" s="553"/>
      <c r="M17" s="553"/>
    </row>
    <row r="18" spans="1:13" ht="50.1" customHeight="1" thickBot="1">
      <c r="A18" s="242" t="s">
        <v>0</v>
      </c>
      <c r="B18" s="190"/>
      <c r="C18" s="103"/>
      <c r="D18" s="102"/>
      <c r="E18" s="558"/>
      <c r="F18" s="322" t="s">
        <v>0</v>
      </c>
      <c r="G18" s="343" t="s">
        <v>39</v>
      </c>
      <c r="H18" s="343" t="s">
        <v>40</v>
      </c>
      <c r="I18" s="127"/>
      <c r="J18" s="127"/>
      <c r="K18" s="553"/>
      <c r="L18" s="553"/>
      <c r="M18" s="553"/>
    </row>
    <row r="19" spans="1:13" ht="50.1" customHeight="1">
      <c r="A19" s="242" t="s">
        <v>0</v>
      </c>
      <c r="B19" s="190"/>
      <c r="C19" s="103"/>
      <c r="D19" s="102"/>
      <c r="E19" s="558"/>
      <c r="F19" s="322" t="s">
        <v>0</v>
      </c>
      <c r="G19" s="340" t="s">
        <v>134</v>
      </c>
      <c r="H19" s="57">
        <f>(D27*'ERFs &amp; Sources'!C23)+(E27*'ERFs &amp; Sources'!C26)</f>
        <v>0</v>
      </c>
      <c r="I19" s="127"/>
      <c r="J19" s="127"/>
      <c r="K19" s="553"/>
      <c r="L19" s="553"/>
      <c r="M19" s="553"/>
    </row>
    <row r="20" spans="1:13" ht="50.1" customHeight="1">
      <c r="A20" s="242" t="s">
        <v>0</v>
      </c>
      <c r="B20" s="190"/>
      <c r="C20" s="103"/>
      <c r="D20" s="102"/>
      <c r="E20" s="558"/>
      <c r="F20" s="322" t="s">
        <v>0</v>
      </c>
      <c r="G20" s="335" t="s">
        <v>135</v>
      </c>
      <c r="H20" s="31">
        <f>(D27+E27)*('ERFs &amp; Sources'!C27/'ERFs &amp; Sources'!C44)</f>
        <v>0</v>
      </c>
      <c r="I20" s="553"/>
      <c r="J20" s="553"/>
      <c r="K20" s="553"/>
      <c r="L20" s="553"/>
      <c r="M20" s="553"/>
    </row>
    <row r="21" spans="1:13" ht="50.1" customHeight="1">
      <c r="A21" s="242" t="s">
        <v>0</v>
      </c>
      <c r="B21" s="190"/>
      <c r="C21" s="103"/>
      <c r="D21" s="102"/>
      <c r="E21" s="558"/>
      <c r="F21" s="322" t="s">
        <v>0</v>
      </c>
      <c r="G21" s="335" t="s">
        <v>91</v>
      </c>
      <c r="H21" s="31">
        <f>($D$27*'ERFs &amp; Sources'!$C$24*'ERFs &amp; Sources'!$B$61*'ERFs &amp; Sources'!$C$31)+(($D$27/'ERFs &amp; Sources'!$C$44)*'ERFs &amp; Sources'!$C$43)-($D$27*'ERFs &amp; Sources'!$C$24*'ERFs &amp; Sources'!$B$61*'ERFs &amp; Sources'!C40*'ERFs &amp; Sources'!C46)+($E$27*'ERFs &amp; Sources'!$C$24*'ERFs &amp; Sources'!$B$61*'ERFs &amp; Sources'!$C$31)+(($E$27/'ERFs &amp; Sources'!$C$44)*'ERFs &amp; Sources'!$C$43)-($E$27*'ERFs &amp; Sources'!$C$24*'ERFs &amp; Sources'!$B$61*'ERFs &amp; Sources'!$C$37*'ERFs &amp; Sources'!$C$46)</f>
        <v>0</v>
      </c>
      <c r="I21" s="553"/>
      <c r="J21" s="553"/>
      <c r="K21" s="553"/>
      <c r="L21" s="553"/>
      <c r="M21" s="553"/>
    </row>
    <row r="22" spans="1:13" ht="50.1" customHeight="1">
      <c r="A22" s="242" t="s">
        <v>0</v>
      </c>
      <c r="B22" s="190"/>
      <c r="C22" s="103"/>
      <c r="D22" s="102"/>
      <c r="E22" s="558"/>
      <c r="F22" s="322" t="s">
        <v>0</v>
      </c>
      <c r="G22" s="335" t="s">
        <v>92</v>
      </c>
      <c r="H22" s="31">
        <f>($D$27*'ERFs &amp; Sources'!$C$24*'ERFs &amp; Sources'!$B$61*'ERFs &amp; Sources'!$C$30)+(($D$27/'ERFs &amp; Sources'!$C$44)*'ERFs &amp; Sources'!$C$42)-($D$27*'ERFs &amp; Sources'!$C$24*'ERFs &amp; Sources'!$B$61*'ERFs &amp; Sources'!$C$39)+($E$27*'ERFs &amp; Sources'!$C$24*'ERFs &amp; Sources'!$B$61*'ERFs &amp; Sources'!$C$30)+(($E$27/'ERFs &amp; Sources'!$C$44)*'ERFs &amp; Sources'!$C$42)-($E$27*'ERFs &amp; Sources'!$C$24*'ERFs &amp; Sources'!$B$61*'ERFs &amp; Sources'!$C$36)</f>
        <v>0</v>
      </c>
      <c r="I22" s="553"/>
      <c r="J22" s="553"/>
      <c r="K22" s="553"/>
      <c r="L22" s="553"/>
      <c r="M22" s="553"/>
    </row>
    <row r="23" spans="1:13" ht="50.1" customHeight="1">
      <c r="A23" s="242" t="s">
        <v>0</v>
      </c>
      <c r="B23" s="190"/>
      <c r="C23" s="103"/>
      <c r="D23" s="102"/>
      <c r="E23" s="558"/>
      <c r="F23" s="322" t="s">
        <v>0</v>
      </c>
      <c r="G23" s="335" t="s">
        <v>93</v>
      </c>
      <c r="H23" s="31">
        <f>($D$27*'ERFs &amp; Sources'!$C$24*'ERFs &amp; Sources'!$B$61*'ERFs &amp; Sources'!$C$29)+(($D$27/'ERFs &amp; Sources'!$C$44)*'ERFs &amp; Sources'!$C$41)-($D$27*'ERFs &amp; Sources'!$C$24*'ERFs &amp; Sources'!$B$61*'ERFs &amp; Sources'!$C$38)+($E$27*'ERFs &amp; Sources'!$C$24*'ERFs &amp; Sources'!$B$61*'ERFs &amp; Sources'!$C$29)+(($E$27/'ERFs &amp; Sources'!$C$44)*'ERFs &amp; Sources'!$C$41)-(Electricity!$E$27*'ERFs &amp; Sources'!$C$24*'ERFs &amp; Sources'!$B$61*'ERFs &amp; Sources'!$C$35)</f>
        <v>0</v>
      </c>
      <c r="I23" s="553"/>
      <c r="J23" s="553"/>
      <c r="K23" s="553"/>
      <c r="L23" s="553"/>
      <c r="M23" s="553"/>
    </row>
    <row r="24" spans="1:13" ht="50.1" customHeight="1">
      <c r="A24" s="242" t="s">
        <v>0</v>
      </c>
      <c r="B24" s="190"/>
      <c r="C24" s="103"/>
      <c r="D24" s="102"/>
      <c r="E24" s="558"/>
      <c r="F24" s="322" t="s">
        <v>0</v>
      </c>
      <c r="G24" s="341" t="s">
        <v>136</v>
      </c>
      <c r="H24" s="58">
        <f>(D27*'ERFs &amp; Sources'!C24+E27*'ERFs &amp; Sources'!C25)*'ERFs &amp; Sources'!B61</f>
        <v>0</v>
      </c>
      <c r="I24" s="553"/>
      <c r="J24" s="553"/>
      <c r="K24" s="553"/>
      <c r="L24" s="553"/>
      <c r="M24" s="553"/>
    </row>
    <row r="25" spans="1:13" ht="50.1" customHeight="1" thickBot="1">
      <c r="A25" s="242" t="s">
        <v>0</v>
      </c>
      <c r="B25" s="190"/>
      <c r="C25" s="103"/>
      <c r="D25" s="102"/>
      <c r="E25" s="558"/>
      <c r="F25" s="322" t="s">
        <v>0</v>
      </c>
      <c r="G25" s="336" t="s">
        <v>137</v>
      </c>
      <c r="H25" s="62">
        <f>H24*'ERFs &amp; Sources'!C48-H16+H17</f>
        <v>0</v>
      </c>
      <c r="I25" s="553"/>
      <c r="J25" s="553"/>
      <c r="K25" s="553"/>
      <c r="L25" s="553"/>
      <c r="M25" s="553"/>
    </row>
    <row r="26" spans="1:13" ht="50.1" customHeight="1">
      <c r="A26" s="242" t="s">
        <v>0</v>
      </c>
      <c r="B26" s="190"/>
      <c r="C26" s="103"/>
      <c r="D26" s="102"/>
      <c r="E26" s="558"/>
      <c r="F26" s="319" t="s">
        <v>0</v>
      </c>
      <c r="G26" s="320" t="s">
        <v>0</v>
      </c>
      <c r="H26" s="320" t="s">
        <v>0</v>
      </c>
      <c r="I26" s="553"/>
      <c r="J26" s="553"/>
      <c r="K26" s="553"/>
      <c r="L26" s="553"/>
      <c r="M26" s="553"/>
    </row>
    <row r="27" spans="1:13" ht="18.75" customHeight="1">
      <c r="A27" s="242" t="s">
        <v>0</v>
      </c>
      <c r="B27" s="220" t="s">
        <v>138</v>
      </c>
      <c r="C27" s="221"/>
      <c r="D27" s="567">
        <f>SUM(D17:D26)</f>
        <v>0</v>
      </c>
      <c r="E27" s="564">
        <f>SUM(E17:E26)</f>
        <v>0</v>
      </c>
      <c r="F27" s="319" t="s">
        <v>0</v>
      </c>
      <c r="G27" s="320" t="s">
        <v>0</v>
      </c>
      <c r="H27" s="320" t="s">
        <v>0</v>
      </c>
      <c r="I27" s="553"/>
      <c r="J27" s="553"/>
      <c r="K27" s="553"/>
      <c r="L27" s="553"/>
      <c r="M27" s="553"/>
    </row>
    <row r="28" spans="1:13">
      <c r="A28" s="140"/>
      <c r="B28" s="140"/>
      <c r="C28" s="140"/>
      <c r="D28" s="140"/>
      <c r="E28" s="546"/>
      <c r="F28" s="140"/>
      <c r="G28" s="140"/>
      <c r="H28" s="300"/>
      <c r="I28" s="127"/>
      <c r="J28" s="127"/>
      <c r="K28" s="127"/>
      <c r="L28" s="127"/>
      <c r="M28" s="127"/>
    </row>
    <row r="29" spans="1:13">
      <c r="A29" s="140"/>
      <c r="B29" s="140"/>
      <c r="C29" s="140"/>
      <c r="D29" s="140"/>
      <c r="E29" s="546"/>
      <c r="F29" s="140"/>
      <c r="G29" s="140"/>
      <c r="H29" s="300"/>
      <c r="I29" s="127"/>
      <c r="J29" s="127"/>
      <c r="K29" s="127"/>
      <c r="L29" s="127"/>
      <c r="M29" s="127"/>
    </row>
    <row r="30" spans="1:13">
      <c r="A30" s="140"/>
      <c r="B30" s="140"/>
      <c r="C30" s="140"/>
      <c r="D30" s="140"/>
      <c r="E30" s="546"/>
      <c r="F30" s="140"/>
      <c r="G30" s="140"/>
      <c r="H30" s="300"/>
      <c r="I30" s="127"/>
      <c r="J30" s="127"/>
      <c r="K30" s="127"/>
      <c r="L30" s="127"/>
      <c r="M30" s="127"/>
    </row>
    <row r="31" spans="1:13">
      <c r="A31" s="140"/>
      <c r="B31" s="140"/>
      <c r="C31" s="140"/>
      <c r="D31" s="140"/>
      <c r="E31" s="546"/>
      <c r="F31" s="140"/>
      <c r="G31" s="140"/>
      <c r="H31" s="300"/>
      <c r="I31" s="127"/>
      <c r="J31" s="127"/>
      <c r="K31" s="127"/>
      <c r="L31" s="127"/>
      <c r="M31" s="127"/>
    </row>
    <row r="32" spans="1:13">
      <c r="A32" s="140"/>
      <c r="B32" s="140"/>
      <c r="C32" s="140"/>
      <c r="D32" s="140"/>
      <c r="E32" s="546"/>
      <c r="F32" s="140"/>
      <c r="G32" s="140"/>
      <c r="H32" s="140"/>
      <c r="I32" s="127"/>
      <c r="J32" s="127"/>
      <c r="K32" s="127"/>
      <c r="L32" s="127"/>
      <c r="M32" s="127"/>
    </row>
  </sheetData>
  <sheetProtection algorithmName="SHA-512" hashValue="8+G4MxTZ51j3bpFmT53yKBnGKxCwvu3j3iNeRudE3zyICwu1TXLHRJkXNOspwIzQrAJa1g7hhHsLWn6bGhvlvw==" saltValue="ZPOD4e8zQfSdp0H5mV0G6A==" spinCount="100000" sheet="1" objects="1" scenarios="1"/>
  <hyperlinks>
    <hyperlink ref="B10" r:id="rId1" tooltip="Urban and Community Forestry Program Calculator Tool User Guide PDF" xr:uid="{00000000-0004-0000-0500-000000000000}"/>
  </hyperlinks>
  <pageMargins left="0.5" right="0.5" top="0.5" bottom="0.5" header="0.3" footer="0.3"/>
  <pageSetup scale="63" orientation="landscape" r:id="rId2"/>
  <headerFooter>
    <oddFooter>&amp;L&amp;"Avenir LT Std 55 Roman,Regular"&amp;12FINAL - January 28, 2020&amp;C&amp;"Avenir LT Std 55 Roman,Regular"&amp;12Page &amp;P of &amp;N&amp;R&amp;"Avenir LT Std 55 Roman,Regular"&amp;12Electricity</oddFooter>
  </headerFooter>
  <drawing r:id="rId3"/>
  <tableParts count="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S69"/>
  <sheetViews>
    <sheetView showGridLines="0" view="pageLayout" zoomScaleNormal="100" workbookViewId="0">
      <selection activeCell="B9" sqref="B9"/>
    </sheetView>
  </sheetViews>
  <sheetFormatPr defaultColWidth="14" defaultRowHeight="15.75"/>
  <cols>
    <col min="1" max="1" width="2.85546875" style="66" customWidth="1"/>
    <col min="2" max="2" width="23.140625" style="66" customWidth="1"/>
    <col min="3" max="3" width="29.42578125" style="66" customWidth="1"/>
    <col min="4" max="4" width="53.5703125" style="66" customWidth="1"/>
    <col min="5" max="5" width="16.7109375" style="66" customWidth="1"/>
    <col min="6" max="16384" width="14" style="66"/>
  </cols>
  <sheetData>
    <row r="1" spans="1:12" ht="18.75" customHeight="1">
      <c r="A1" s="178" t="s">
        <v>0</v>
      </c>
      <c r="B1" s="348" t="s">
        <v>1</v>
      </c>
      <c r="C1" s="348"/>
      <c r="D1" s="348"/>
      <c r="E1" s="348"/>
      <c r="F1" s="568"/>
      <c r="G1" s="568"/>
      <c r="H1" s="568"/>
      <c r="I1" s="568"/>
      <c r="J1" s="568"/>
      <c r="K1" s="568"/>
      <c r="L1" s="568"/>
    </row>
    <row r="2" spans="1:12" ht="18.75" customHeight="1">
      <c r="A2" s="178" t="s">
        <v>0</v>
      </c>
      <c r="B2" s="354" t="s">
        <v>0</v>
      </c>
      <c r="C2" s="349"/>
      <c r="D2" s="349"/>
      <c r="E2" s="349"/>
      <c r="F2" s="568"/>
      <c r="G2" s="568"/>
      <c r="H2" s="568"/>
      <c r="I2" s="568"/>
      <c r="J2" s="568"/>
      <c r="K2" s="568"/>
      <c r="L2" s="568"/>
    </row>
    <row r="3" spans="1:12" ht="18.75" customHeight="1">
      <c r="A3" s="178" t="s">
        <v>0</v>
      </c>
      <c r="B3" s="348" t="s">
        <v>2</v>
      </c>
      <c r="C3" s="348"/>
      <c r="D3" s="348"/>
      <c r="E3" s="348"/>
      <c r="F3" s="568"/>
      <c r="G3" s="568"/>
      <c r="H3" s="568"/>
      <c r="I3" s="568"/>
      <c r="J3" s="568"/>
      <c r="K3" s="568"/>
      <c r="L3" s="568"/>
    </row>
    <row r="4" spans="1:12" ht="18.75" customHeight="1">
      <c r="A4" s="178" t="s">
        <v>0</v>
      </c>
      <c r="B4" s="350" t="s">
        <v>3</v>
      </c>
      <c r="C4" s="351"/>
      <c r="D4" s="351"/>
      <c r="E4" s="351"/>
      <c r="F4" s="568"/>
      <c r="G4" s="568"/>
      <c r="H4" s="568"/>
      <c r="I4" s="568"/>
      <c r="J4" s="568"/>
      <c r="K4" s="568"/>
      <c r="L4" s="568"/>
    </row>
    <row r="5" spans="1:12" ht="18.75" customHeight="1">
      <c r="A5" s="178" t="s">
        <v>0</v>
      </c>
      <c r="B5" s="354" t="s">
        <v>0</v>
      </c>
      <c r="C5" s="349"/>
      <c r="D5" s="349"/>
      <c r="E5" s="349"/>
      <c r="F5" s="568"/>
      <c r="G5" s="568"/>
      <c r="H5" s="568"/>
      <c r="I5" s="568"/>
      <c r="J5" s="568"/>
      <c r="K5" s="568"/>
      <c r="L5" s="568"/>
    </row>
    <row r="6" spans="1:12" ht="18.75" customHeight="1">
      <c r="A6" s="178" t="s">
        <v>0</v>
      </c>
      <c r="B6" s="348" t="s">
        <v>4</v>
      </c>
      <c r="C6" s="348"/>
      <c r="D6" s="348"/>
      <c r="E6" s="348"/>
      <c r="F6" s="568"/>
      <c r="G6" s="568"/>
      <c r="H6" s="568"/>
      <c r="I6" s="568"/>
      <c r="J6" s="568"/>
      <c r="K6" s="568"/>
      <c r="L6" s="568"/>
    </row>
    <row r="7" spans="1:12" ht="18.75" customHeight="1">
      <c r="A7" s="178" t="s">
        <v>0</v>
      </c>
      <c r="B7" s="352" t="s">
        <v>0</v>
      </c>
      <c r="C7" s="352" t="s">
        <v>0</v>
      </c>
      <c r="D7" s="352" t="s">
        <v>0</v>
      </c>
      <c r="E7" s="352" t="s">
        <v>0</v>
      </c>
      <c r="F7" s="568"/>
      <c r="G7" s="568"/>
      <c r="H7" s="568"/>
      <c r="I7" s="568"/>
      <c r="J7" s="568"/>
      <c r="K7" s="568"/>
      <c r="L7" s="568"/>
    </row>
    <row r="8" spans="1:12" ht="18.75" customHeight="1">
      <c r="A8" s="178" t="s">
        <v>0</v>
      </c>
      <c r="B8" s="353" t="s">
        <v>0</v>
      </c>
      <c r="C8" s="353" t="s">
        <v>0</v>
      </c>
      <c r="D8" s="353" t="s">
        <v>0</v>
      </c>
      <c r="E8" s="353" t="s">
        <v>0</v>
      </c>
      <c r="F8" s="568"/>
      <c r="G8" s="568"/>
      <c r="H8" s="568"/>
      <c r="I8" s="568"/>
      <c r="J8" s="568"/>
      <c r="K8" s="568"/>
      <c r="L8" s="568"/>
    </row>
    <row r="9" spans="1:12" s="69" customFormat="1" ht="18.75" customHeight="1">
      <c r="A9" s="345" t="s">
        <v>0</v>
      </c>
      <c r="B9" s="344" t="s">
        <v>42</v>
      </c>
      <c r="C9" s="569" t="str">
        <f>IF('Project Info'!C29="","",'Project Info'!C29)</f>
        <v/>
      </c>
      <c r="D9" s="570"/>
      <c r="E9" s="571"/>
      <c r="F9" s="67"/>
      <c r="G9" s="67"/>
      <c r="H9" s="68"/>
      <c r="I9" s="572"/>
      <c r="J9" s="572"/>
      <c r="K9" s="572"/>
      <c r="L9" s="70"/>
    </row>
    <row r="10" spans="1:12" ht="18.75" customHeight="1" thickBot="1">
      <c r="A10" s="178" t="s">
        <v>0</v>
      </c>
      <c r="B10" s="353" t="s">
        <v>0</v>
      </c>
      <c r="C10" s="353" t="s">
        <v>0</v>
      </c>
      <c r="D10" s="353" t="s">
        <v>0</v>
      </c>
      <c r="E10" s="353" t="s">
        <v>0</v>
      </c>
      <c r="F10" s="568"/>
      <c r="G10" s="568"/>
      <c r="H10" s="568"/>
      <c r="I10" s="568"/>
      <c r="J10" s="568"/>
      <c r="K10" s="568"/>
      <c r="L10" s="568"/>
    </row>
    <row r="11" spans="1:12" ht="15" customHeight="1">
      <c r="A11" s="346" t="s">
        <v>0</v>
      </c>
      <c r="B11" s="372" t="s">
        <v>139</v>
      </c>
      <c r="C11" s="373"/>
      <c r="D11" s="373"/>
      <c r="E11" s="374"/>
      <c r="F11" s="568"/>
      <c r="G11" s="568"/>
      <c r="H11" s="568"/>
      <c r="I11" s="568"/>
      <c r="J11" s="568"/>
      <c r="K11" s="568"/>
      <c r="L11" s="568"/>
    </row>
    <row r="12" spans="1:12" s="368" customFormat="1" ht="15" hidden="1" customHeight="1">
      <c r="A12" s="367"/>
      <c r="B12" s="375" t="s">
        <v>39</v>
      </c>
      <c r="C12" s="375" t="s">
        <v>67</v>
      </c>
      <c r="D12" s="375" t="s">
        <v>68</v>
      </c>
      <c r="E12" s="375" t="s">
        <v>87</v>
      </c>
      <c r="F12" s="573"/>
      <c r="G12" s="573"/>
      <c r="H12" s="573"/>
      <c r="I12" s="573"/>
      <c r="J12" s="573"/>
      <c r="K12" s="573"/>
      <c r="L12" s="573"/>
    </row>
    <row r="13" spans="1:12" ht="17.100000000000001" customHeight="1">
      <c r="A13" s="346" t="s">
        <v>0</v>
      </c>
      <c r="B13" s="574" t="s">
        <v>140</v>
      </c>
      <c r="C13" s="575"/>
      <c r="D13" s="576"/>
      <c r="E13" s="577">
        <f>'Project Info'!C35</f>
        <v>0</v>
      </c>
      <c r="F13" s="568"/>
      <c r="G13" s="568"/>
      <c r="H13" s="568"/>
      <c r="I13" s="568"/>
      <c r="J13" s="568"/>
      <c r="K13" s="568"/>
      <c r="L13" s="568"/>
    </row>
    <row r="14" spans="1:12" ht="17.100000000000001" customHeight="1">
      <c r="A14" s="346" t="s">
        <v>0</v>
      </c>
      <c r="B14" s="575" t="s">
        <v>141</v>
      </c>
      <c r="C14" s="575"/>
      <c r="D14" s="576"/>
      <c r="E14" s="578">
        <f>'Project Info'!C36</f>
        <v>0</v>
      </c>
      <c r="F14" s="568"/>
      <c r="G14" s="568"/>
      <c r="H14" s="568"/>
      <c r="I14" s="568"/>
      <c r="J14" s="568"/>
      <c r="K14" s="568"/>
      <c r="L14" s="568"/>
    </row>
    <row r="15" spans="1:12" ht="17.100000000000001" customHeight="1">
      <c r="A15" s="346" t="s">
        <v>0</v>
      </c>
      <c r="B15" s="575" t="s">
        <v>142</v>
      </c>
      <c r="C15" s="575"/>
      <c r="D15" s="576"/>
      <c r="E15" s="578">
        <f>'Project Info'!C37</f>
        <v>0</v>
      </c>
      <c r="F15" s="568"/>
      <c r="G15" s="568"/>
      <c r="H15" s="568"/>
      <c r="I15" s="568"/>
      <c r="J15" s="568"/>
      <c r="K15" s="568"/>
      <c r="L15" s="568"/>
    </row>
    <row r="16" spans="1:12" ht="17.100000000000001" customHeight="1">
      <c r="A16" s="346" t="s">
        <v>0</v>
      </c>
      <c r="B16" s="575" t="s">
        <v>143</v>
      </c>
      <c r="C16" s="575"/>
      <c r="D16" s="576"/>
      <c r="E16" s="578">
        <f>'Project Info'!C38</f>
        <v>0</v>
      </c>
      <c r="F16" s="568"/>
      <c r="G16" s="568"/>
      <c r="H16" s="568"/>
      <c r="I16" s="568"/>
      <c r="J16" s="568"/>
      <c r="K16" s="568"/>
      <c r="L16" s="568"/>
    </row>
    <row r="17" spans="1:19" ht="17.100000000000001" customHeight="1">
      <c r="A17" s="346" t="s">
        <v>0</v>
      </c>
      <c r="B17" s="579" t="s">
        <v>144</v>
      </c>
      <c r="C17" s="579"/>
      <c r="D17" s="580"/>
      <c r="E17" s="581">
        <f>'Project Info'!C39</f>
        <v>0</v>
      </c>
      <c r="F17" s="568"/>
      <c r="G17" s="568"/>
      <c r="H17" s="568"/>
      <c r="I17" s="568"/>
      <c r="J17" s="568"/>
      <c r="K17" s="568"/>
      <c r="L17" s="568"/>
      <c r="M17" s="568"/>
      <c r="N17" s="568"/>
      <c r="O17" s="568"/>
      <c r="P17" s="568"/>
      <c r="Q17" s="568"/>
      <c r="R17" s="568"/>
      <c r="S17" s="568"/>
    </row>
    <row r="18" spans="1:19" ht="15" customHeight="1" thickBot="1">
      <c r="A18" s="178" t="s">
        <v>0</v>
      </c>
      <c r="B18" s="353" t="s">
        <v>0</v>
      </c>
      <c r="C18" s="353" t="s">
        <v>0</v>
      </c>
      <c r="D18" s="353" t="s">
        <v>0</v>
      </c>
      <c r="E18" s="353" t="s">
        <v>0</v>
      </c>
      <c r="F18" s="568"/>
      <c r="G18" s="568"/>
      <c r="H18" s="568"/>
      <c r="I18" s="568"/>
      <c r="J18" s="568"/>
      <c r="K18" s="568"/>
      <c r="L18" s="568"/>
      <c r="M18" s="568"/>
      <c r="N18" s="568"/>
      <c r="O18" s="568"/>
      <c r="P18" s="568"/>
      <c r="Q18" s="568"/>
      <c r="R18" s="568"/>
      <c r="S18" s="568"/>
    </row>
    <row r="19" spans="1:19" ht="15" customHeight="1">
      <c r="A19" s="346" t="s">
        <v>0</v>
      </c>
      <c r="B19" s="372" t="s">
        <v>145</v>
      </c>
      <c r="C19" s="373"/>
      <c r="D19" s="373"/>
      <c r="E19" s="374"/>
      <c r="F19" s="568"/>
      <c r="G19" s="568"/>
      <c r="H19" s="568"/>
      <c r="I19" s="568"/>
      <c r="J19" s="568"/>
      <c r="K19" s="568"/>
      <c r="L19" s="568"/>
      <c r="M19" s="568"/>
      <c r="N19" s="568"/>
      <c r="O19" s="568"/>
      <c r="P19" s="568"/>
      <c r="Q19" s="568"/>
      <c r="R19" s="568"/>
      <c r="S19" s="568"/>
    </row>
    <row r="20" spans="1:19" ht="15" hidden="1" customHeight="1">
      <c r="A20" s="346"/>
      <c r="B20" s="375" t="s">
        <v>39</v>
      </c>
      <c r="C20" s="375" t="s">
        <v>67</v>
      </c>
      <c r="D20" s="375" t="s">
        <v>68</v>
      </c>
      <c r="E20" s="375" t="s">
        <v>87</v>
      </c>
      <c r="F20" s="568"/>
      <c r="G20" s="568"/>
      <c r="H20" s="568"/>
      <c r="I20" s="568"/>
      <c r="J20" s="568"/>
      <c r="K20" s="568"/>
      <c r="L20" s="568"/>
      <c r="M20" s="568"/>
      <c r="N20" s="568"/>
      <c r="O20" s="568"/>
      <c r="P20" s="568"/>
      <c r="Q20" s="568"/>
      <c r="R20" s="568"/>
      <c r="S20" s="568"/>
    </row>
    <row r="21" spans="1:19" ht="17.100000000000001" customHeight="1">
      <c r="A21" s="346" t="s">
        <v>0</v>
      </c>
      <c r="B21" s="574" t="s">
        <v>146</v>
      </c>
      <c r="C21" s="199"/>
      <c r="D21" s="200"/>
      <c r="E21" s="582">
        <f>'Tree Planting-ITP'!K73</f>
        <v>0</v>
      </c>
      <c r="F21" s="568"/>
      <c r="G21" s="568"/>
      <c r="H21" s="568"/>
      <c r="I21" s="568"/>
      <c r="J21" s="568"/>
      <c r="K21" s="568"/>
      <c r="L21" s="568"/>
      <c r="M21" s="568"/>
      <c r="N21" s="568"/>
      <c r="O21" s="568"/>
      <c r="P21" s="568"/>
      <c r="Q21" s="568"/>
      <c r="R21" s="568"/>
      <c r="S21" s="568"/>
    </row>
    <row r="22" spans="1:19" ht="17.100000000000001" customHeight="1">
      <c r="A22" s="346" t="s">
        <v>0</v>
      </c>
      <c r="B22" s="575" t="s">
        <v>147</v>
      </c>
      <c r="C22" s="199"/>
      <c r="D22" s="200"/>
      <c r="E22" s="583">
        <f>'Tree Planting-ITS'!J29</f>
        <v>0</v>
      </c>
      <c r="F22" s="568"/>
      <c r="G22" s="568"/>
      <c r="H22" s="568"/>
      <c r="I22" s="568"/>
      <c r="J22" s="568"/>
      <c r="K22" s="568"/>
      <c r="L22" s="568"/>
      <c r="M22" s="568"/>
      <c r="N22" s="568"/>
      <c r="O22" s="568"/>
      <c r="P22" s="568"/>
      <c r="Q22" s="568"/>
      <c r="R22" s="568"/>
      <c r="S22" s="568"/>
    </row>
    <row r="23" spans="1:19" ht="17.100000000000001" customHeight="1">
      <c r="A23" s="346" t="s">
        <v>0</v>
      </c>
      <c r="B23" s="575" t="s">
        <v>148</v>
      </c>
      <c r="C23" s="199"/>
      <c r="D23" s="200"/>
      <c r="E23" s="583">
        <f>'Tree Planting-ITP'!K74</f>
        <v>0</v>
      </c>
      <c r="F23" s="568"/>
      <c r="G23" s="568"/>
      <c r="H23" s="568"/>
      <c r="I23" s="568"/>
      <c r="J23" s="568"/>
      <c r="K23" s="568"/>
      <c r="L23" s="568"/>
      <c r="M23" s="568"/>
      <c r="N23" s="568"/>
      <c r="O23" s="568"/>
      <c r="P23" s="568"/>
      <c r="Q23" s="568"/>
      <c r="R23" s="568"/>
      <c r="S23" s="568"/>
    </row>
    <row r="24" spans="1:19" ht="17.100000000000001" customHeight="1">
      <c r="A24" s="346" t="s">
        <v>0</v>
      </c>
      <c r="B24" s="575" t="s">
        <v>149</v>
      </c>
      <c r="C24" s="199"/>
      <c r="D24" s="200"/>
      <c r="E24" s="583">
        <f>'Tree Planting-ITS'!J30</f>
        <v>0</v>
      </c>
      <c r="F24" s="568"/>
      <c r="G24" s="568"/>
      <c r="H24" s="568"/>
      <c r="I24" s="568"/>
      <c r="J24" s="568"/>
      <c r="K24" s="568"/>
      <c r="L24" s="568"/>
      <c r="M24" s="568"/>
      <c r="N24" s="568"/>
      <c r="O24" s="568"/>
      <c r="P24" s="568"/>
      <c r="Q24" s="568"/>
      <c r="R24" s="568"/>
      <c r="S24" s="568"/>
    </row>
    <row r="25" spans="1:19" ht="17.100000000000001" customHeight="1">
      <c r="A25" s="346" t="s">
        <v>0</v>
      </c>
      <c r="B25" s="575" t="s">
        <v>150</v>
      </c>
      <c r="C25" s="199"/>
      <c r="D25" s="200"/>
      <c r="E25" s="583">
        <f>'Wood Products'!J17</f>
        <v>0</v>
      </c>
      <c r="F25" s="568"/>
      <c r="G25" s="568"/>
      <c r="H25" s="568"/>
      <c r="I25" s="568"/>
      <c r="J25" s="568"/>
      <c r="K25" s="568"/>
      <c r="L25" s="568"/>
      <c r="M25" s="568"/>
      <c r="N25" s="568"/>
      <c r="O25" s="568"/>
      <c r="P25" s="568"/>
      <c r="Q25" s="568"/>
      <c r="R25" s="568"/>
      <c r="S25" s="568"/>
    </row>
    <row r="26" spans="1:19" ht="17.100000000000001" customHeight="1">
      <c r="A26" s="346" t="s">
        <v>0</v>
      </c>
      <c r="B26" s="575" t="s">
        <v>151</v>
      </c>
      <c r="C26" s="199"/>
      <c r="D26" s="200"/>
      <c r="E26" s="583">
        <f>Electricity!H19</f>
        <v>0</v>
      </c>
      <c r="F26" s="568"/>
      <c r="G26" s="568"/>
      <c r="H26" s="568"/>
      <c r="I26" s="568"/>
      <c r="J26" s="568"/>
      <c r="K26" s="568"/>
      <c r="L26" s="568"/>
      <c r="M26" s="568"/>
      <c r="N26" s="568"/>
      <c r="O26" s="568"/>
      <c r="P26" s="568"/>
      <c r="Q26" s="568"/>
      <c r="R26" s="568"/>
      <c r="S26" s="568"/>
    </row>
    <row r="27" spans="1:19" ht="17.100000000000001" customHeight="1">
      <c r="A27" s="346" t="s">
        <v>0</v>
      </c>
      <c r="B27" s="575" t="s">
        <v>152</v>
      </c>
      <c r="C27" s="199"/>
      <c r="D27" s="200"/>
      <c r="E27" s="583">
        <f>'Wood Products'!J18+Electricity!H20</f>
        <v>0</v>
      </c>
      <c r="F27" s="7"/>
      <c r="G27" s="7"/>
      <c r="H27" s="7"/>
      <c r="I27" s="7"/>
      <c r="J27" s="7"/>
      <c r="K27" s="7"/>
      <c r="L27" s="7"/>
      <c r="M27" s="7"/>
      <c r="N27" s="7"/>
      <c r="O27" s="7"/>
      <c r="P27" s="7"/>
      <c r="Q27" s="8"/>
      <c r="R27" s="8"/>
      <c r="S27" s="7"/>
    </row>
    <row r="28" spans="1:19" ht="17.100000000000001" customHeight="1">
      <c r="A28" s="346" t="s">
        <v>0</v>
      </c>
      <c r="B28" s="575" t="s">
        <v>153</v>
      </c>
      <c r="C28" s="199"/>
      <c r="D28" s="200"/>
      <c r="E28" s="583">
        <f>'Tree Planting-ITP'!K75+'Tree Planting-ITS'!J31</f>
        <v>0</v>
      </c>
      <c r="F28" s="568"/>
      <c r="G28" s="568"/>
      <c r="H28" s="568"/>
      <c r="I28" s="568"/>
      <c r="J28" s="568"/>
      <c r="K28" s="568"/>
      <c r="L28" s="568"/>
      <c r="M28" s="568"/>
      <c r="N28" s="568"/>
      <c r="O28" s="568"/>
      <c r="P28" s="568"/>
      <c r="Q28" s="568"/>
      <c r="R28" s="568"/>
      <c r="S28" s="568"/>
    </row>
    <row r="29" spans="1:19" s="71" customFormat="1" ht="17.100000000000001" customHeight="1">
      <c r="A29" s="347" t="s">
        <v>0</v>
      </c>
      <c r="B29" s="575" t="s">
        <v>154</v>
      </c>
      <c r="C29" s="201"/>
      <c r="D29" s="202"/>
      <c r="E29" s="583" t="str">
        <f>IFERROR(E30*(E13/E15),"0")</f>
        <v>0</v>
      </c>
      <c r="F29" s="584"/>
      <c r="G29" s="584"/>
      <c r="H29" s="584"/>
      <c r="I29" s="584"/>
      <c r="J29" s="584"/>
      <c r="K29" s="584"/>
      <c r="L29" s="584"/>
      <c r="M29" s="584"/>
      <c r="N29" s="584"/>
      <c r="O29" s="584"/>
      <c r="P29" s="584"/>
      <c r="Q29" s="584"/>
      <c r="R29" s="584"/>
      <c r="S29" s="584"/>
    </row>
    <row r="30" spans="1:19" s="71" customFormat="1" ht="17.100000000000001" customHeight="1">
      <c r="A30" s="347" t="s">
        <v>0</v>
      </c>
      <c r="B30" s="575" t="s">
        <v>155</v>
      </c>
      <c r="C30" s="201"/>
      <c r="D30" s="202"/>
      <c r="E30" s="585">
        <f>IFERROR((IF(AND(SUM(E21:E27)-E28&gt;0,SUM(E21:E27)-E28&lt;1),1,SUM(E21:E27)-E28)),"0")</f>
        <v>0</v>
      </c>
      <c r="F30" s="584"/>
      <c r="G30" s="584"/>
      <c r="H30" s="584"/>
      <c r="I30" s="584"/>
      <c r="J30" s="584"/>
      <c r="K30" s="584"/>
      <c r="L30" s="584"/>
      <c r="M30" s="584"/>
      <c r="N30" s="584"/>
      <c r="O30" s="584"/>
      <c r="P30" s="584"/>
      <c r="Q30" s="584"/>
      <c r="R30" s="584"/>
      <c r="S30" s="584"/>
    </row>
    <row r="31" spans="1:19" s="71" customFormat="1" ht="17.100000000000001" customHeight="1">
      <c r="A31" s="347" t="s">
        <v>0</v>
      </c>
      <c r="B31" s="575" t="s">
        <v>156</v>
      </c>
      <c r="C31" s="203"/>
      <c r="D31" s="204"/>
      <c r="E31" s="586" t="str">
        <f>IFERROR(E30/E13,"0")</f>
        <v>0</v>
      </c>
      <c r="F31" s="584"/>
      <c r="G31" s="584"/>
      <c r="H31" s="584"/>
      <c r="I31" s="584"/>
      <c r="J31" s="584"/>
      <c r="K31" s="584"/>
      <c r="L31" s="584"/>
      <c r="M31" s="584"/>
      <c r="N31" s="584"/>
      <c r="O31" s="584"/>
      <c r="P31" s="584"/>
      <c r="Q31" s="584"/>
      <c r="R31" s="584"/>
      <c r="S31" s="584"/>
    </row>
    <row r="32" spans="1:19" s="71" customFormat="1" ht="17.100000000000001" customHeight="1">
      <c r="A32" s="347" t="s">
        <v>0</v>
      </c>
      <c r="B32" s="575" t="s">
        <v>157</v>
      </c>
      <c r="C32" s="203"/>
      <c r="D32" s="204"/>
      <c r="E32" s="587" t="str">
        <f>IFERROR(E13/E30,"0")</f>
        <v>0</v>
      </c>
      <c r="F32" s="584"/>
      <c r="G32" s="584"/>
      <c r="H32" s="584"/>
      <c r="I32" s="584"/>
      <c r="J32" s="584"/>
      <c r="K32" s="584"/>
      <c r="L32" s="584"/>
      <c r="M32" s="584"/>
      <c r="N32" s="584"/>
      <c r="O32" s="584"/>
      <c r="P32" s="584"/>
      <c r="Q32" s="584"/>
      <c r="R32" s="584"/>
      <c r="S32" s="584"/>
    </row>
    <row r="33" spans="1:5" s="71" customFormat="1" ht="17.100000000000001" customHeight="1">
      <c r="A33" s="347" t="s">
        <v>0</v>
      </c>
      <c r="B33" s="579" t="s">
        <v>158</v>
      </c>
      <c r="C33" s="376"/>
      <c r="D33" s="377"/>
      <c r="E33" s="588" t="str">
        <f>IFERROR(E30/E17,"0")</f>
        <v>0</v>
      </c>
    </row>
    <row r="34" spans="1:5" ht="15" customHeight="1">
      <c r="A34" s="178" t="s">
        <v>0</v>
      </c>
      <c r="B34" s="589"/>
      <c r="C34" s="589"/>
      <c r="D34" s="589"/>
      <c r="E34" s="589"/>
    </row>
    <row r="35" spans="1:5" ht="15" customHeight="1">
      <c r="A35" s="568"/>
      <c r="B35" s="589"/>
      <c r="C35" s="589"/>
      <c r="D35" s="589"/>
      <c r="E35" s="589"/>
    </row>
    <row r="36" spans="1:5" ht="15" customHeight="1">
      <c r="A36" s="568"/>
      <c r="B36" s="589"/>
      <c r="C36" s="589"/>
      <c r="D36" s="589"/>
      <c r="E36" s="589"/>
    </row>
    <row r="37" spans="1:5" ht="15" customHeight="1">
      <c r="A37" s="568"/>
      <c r="B37" s="6"/>
      <c r="C37" s="6"/>
      <c r="D37" s="6"/>
      <c r="E37" s="6"/>
    </row>
    <row r="38" spans="1:5" ht="15" customHeight="1">
      <c r="A38" s="568"/>
      <c r="B38" s="63"/>
      <c r="C38" s="63"/>
      <c r="D38" s="63"/>
      <c r="E38" s="63"/>
    </row>
    <row r="39" spans="1:5" ht="15" customHeight="1">
      <c r="A39" s="568"/>
      <c r="B39" s="590"/>
      <c r="C39" s="590"/>
      <c r="D39" s="590"/>
      <c r="E39" s="590"/>
    </row>
    <row r="40" spans="1:5" ht="15" customHeight="1">
      <c r="A40" s="568"/>
      <c r="B40" s="590"/>
      <c r="C40" s="590"/>
      <c r="D40" s="590"/>
      <c r="E40" s="590"/>
    </row>
    <row r="41" spans="1:5" ht="15" customHeight="1">
      <c r="A41" s="568"/>
      <c r="B41" s="590"/>
      <c r="C41" s="590"/>
      <c r="D41" s="590"/>
      <c r="E41" s="590"/>
    </row>
    <row r="42" spans="1:5" ht="15" customHeight="1">
      <c r="A42" s="568"/>
      <c r="B42" s="590"/>
      <c r="C42" s="590"/>
      <c r="D42" s="590"/>
      <c r="E42" s="590"/>
    </row>
    <row r="43" spans="1:5" ht="15" customHeight="1">
      <c r="A43" s="568"/>
      <c r="B43" s="590"/>
      <c r="C43" s="590"/>
      <c r="D43" s="590"/>
      <c r="E43" s="590"/>
    </row>
    <row r="44" spans="1:5" ht="15" customHeight="1">
      <c r="A44" s="568"/>
      <c r="B44" s="590"/>
      <c r="C44" s="590"/>
      <c r="D44" s="590"/>
      <c r="E44" s="590"/>
    </row>
    <row r="45" spans="1:5" ht="15" customHeight="1">
      <c r="A45" s="568"/>
      <c r="B45" s="590"/>
      <c r="C45" s="590"/>
      <c r="D45" s="590"/>
      <c r="E45" s="590"/>
    </row>
    <row r="46" spans="1:5" ht="15" customHeight="1">
      <c r="A46" s="568"/>
      <c r="B46" s="590"/>
      <c r="C46" s="590"/>
      <c r="D46" s="590"/>
      <c r="E46" s="590"/>
    </row>
    <row r="47" spans="1:5" ht="15" customHeight="1">
      <c r="A47" s="568"/>
      <c r="B47" s="64"/>
      <c r="C47" s="64"/>
      <c r="D47" s="64"/>
      <c r="E47" s="64"/>
    </row>
    <row r="48" spans="1:5" ht="15" customHeight="1">
      <c r="A48" s="568"/>
      <c r="B48" s="64"/>
      <c r="C48" s="64"/>
      <c r="D48" s="64"/>
      <c r="E48" s="64"/>
    </row>
    <row r="49" spans="2:5" ht="15" customHeight="1">
      <c r="B49" s="65"/>
      <c r="C49" s="65"/>
      <c r="D49" s="65"/>
      <c r="E49" s="65"/>
    </row>
    <row r="50" spans="2:5" ht="15" customHeight="1">
      <c r="B50" s="568"/>
      <c r="C50" s="568"/>
      <c r="D50" s="568"/>
      <c r="E50" s="568"/>
    </row>
    <row r="51" spans="2:5" ht="15" customHeight="1">
      <c r="B51" s="568"/>
      <c r="C51" s="568"/>
      <c r="D51" s="568"/>
      <c r="E51" s="568"/>
    </row>
    <row r="52" spans="2:5" ht="15" customHeight="1">
      <c r="B52" s="568"/>
      <c r="C52" s="568"/>
      <c r="D52" s="568"/>
      <c r="E52" s="568"/>
    </row>
    <row r="53" spans="2:5" ht="15" customHeight="1">
      <c r="B53" s="568"/>
      <c r="C53" s="568"/>
      <c r="D53" s="568"/>
      <c r="E53" s="568"/>
    </row>
    <row r="54" spans="2:5" ht="15" customHeight="1">
      <c r="B54" s="568"/>
      <c r="C54" s="568"/>
      <c r="D54" s="568"/>
      <c r="E54" s="568"/>
    </row>
    <row r="55" spans="2:5" ht="15" customHeight="1">
      <c r="B55" s="568"/>
      <c r="C55" s="568"/>
      <c r="D55" s="568"/>
      <c r="E55" s="568"/>
    </row>
    <row r="56" spans="2:5" ht="15" customHeight="1">
      <c r="B56" s="568"/>
      <c r="C56" s="568"/>
      <c r="D56" s="568"/>
      <c r="E56" s="568"/>
    </row>
    <row r="57" spans="2:5" ht="15" customHeight="1">
      <c r="B57" s="568"/>
      <c r="C57" s="568"/>
      <c r="D57" s="568"/>
      <c r="E57" s="568"/>
    </row>
    <row r="58" spans="2:5" ht="15" customHeight="1">
      <c r="B58" s="568"/>
      <c r="C58" s="568"/>
      <c r="D58" s="568"/>
      <c r="E58" s="568"/>
    </row>
    <row r="59" spans="2:5" ht="15" customHeight="1">
      <c r="B59" s="568"/>
      <c r="C59" s="568"/>
      <c r="D59" s="568"/>
      <c r="E59" s="568"/>
    </row>
    <row r="60" spans="2:5" ht="15" customHeight="1">
      <c r="B60" s="568"/>
      <c r="C60" s="568"/>
      <c r="D60" s="568"/>
      <c r="E60" s="568"/>
    </row>
    <row r="61" spans="2:5" ht="15" customHeight="1">
      <c r="B61" s="568"/>
      <c r="C61" s="568"/>
      <c r="D61" s="568"/>
      <c r="E61" s="568"/>
    </row>
    <row r="62" spans="2:5" ht="15" customHeight="1">
      <c r="B62" s="568"/>
      <c r="C62" s="568"/>
      <c r="D62" s="568"/>
      <c r="E62" s="568"/>
    </row>
    <row r="63" spans="2:5" ht="15" customHeight="1">
      <c r="B63" s="568"/>
      <c r="C63" s="568"/>
      <c r="D63" s="568"/>
      <c r="E63" s="568"/>
    </row>
    <row r="64" spans="2:5" ht="15" customHeight="1">
      <c r="B64" s="568"/>
      <c r="C64" s="568"/>
      <c r="D64" s="568"/>
      <c r="E64" s="568"/>
    </row>
    <row r="65" ht="15" customHeight="1"/>
    <row r="66" ht="15" customHeight="1"/>
    <row r="67" ht="15" customHeight="1"/>
    <row r="68" ht="15" customHeight="1"/>
    <row r="69" ht="15" customHeight="1"/>
  </sheetData>
  <sheetProtection algorithmName="SHA-512" hashValue="rhqehyeEcTXi4IhBYy9OivHi4IC2j2cjL4q/GNe/e4mTsGRXyr2rl2CwDfC6dj6rIrjy5KtMzwDhkqi3godiiw==" saltValue="/eNcwkmTwJXeXkNOaNcchw==" spinCount="100000" sheet="1" objects="1" scenarios="1"/>
  <pageMargins left="0.5" right="0.5" top="0.5" bottom="0.5" header="0.3" footer="0.3"/>
  <pageSetup orientation="landscape" r:id="rId1"/>
  <headerFooter>
    <oddFooter>&amp;L&amp;"Avenir LT Std 55 Roman,Regular"&amp;12FINAL - January 28, 2020&amp;C&amp;"Avenir LT Std 55 Roman,Regular"&amp;12Page &amp;P of &amp;N&amp;R&amp;"Avenir LT Std 55 Roman,Regular"&amp;12GHG Summary</oddFooter>
  </headerFooter>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O42"/>
  <sheetViews>
    <sheetView showGridLines="0" view="pageLayout" zoomScaleNormal="100" workbookViewId="0">
      <selection activeCell="B9" sqref="B9"/>
    </sheetView>
  </sheetViews>
  <sheetFormatPr defaultColWidth="10.42578125" defaultRowHeight="15.75"/>
  <cols>
    <col min="1" max="1" width="2.85546875" style="75" customWidth="1"/>
    <col min="2" max="2" width="19.28515625" style="75" customWidth="1"/>
    <col min="3" max="3" width="48.28515625" style="75" customWidth="1"/>
    <col min="4" max="4" width="45.85546875" style="75" customWidth="1"/>
    <col min="5" max="5" width="12.42578125" style="75" customWidth="1"/>
    <col min="6" max="7" width="11.140625" style="75" customWidth="1"/>
    <col min="8" max="9" width="14" style="75" customWidth="1"/>
    <col min="10" max="10" width="12.7109375" style="75" customWidth="1"/>
    <col min="11" max="12" width="10.42578125" style="75"/>
    <col min="13" max="13" width="12.5703125" style="75" customWidth="1"/>
    <col min="14" max="15" width="10.42578125" style="75"/>
    <col min="16" max="16" width="11.42578125" style="75" customWidth="1"/>
    <col min="17" max="17" width="12.42578125" style="75" customWidth="1"/>
    <col min="18" max="16384" width="10.42578125" style="75"/>
  </cols>
  <sheetData>
    <row r="1" spans="1:11" s="69" customFormat="1" ht="18.75">
      <c r="A1" s="345" t="s">
        <v>0</v>
      </c>
      <c r="B1" s="348" t="s">
        <v>1</v>
      </c>
      <c r="C1" s="348"/>
      <c r="D1" s="348"/>
      <c r="E1" s="67"/>
      <c r="F1" s="67"/>
      <c r="G1" s="68"/>
      <c r="H1" s="73"/>
      <c r="I1" s="572"/>
      <c r="J1" s="572"/>
      <c r="K1" s="70"/>
    </row>
    <row r="2" spans="1:11" s="69" customFormat="1" ht="18.75">
      <c r="A2" s="345" t="s">
        <v>0</v>
      </c>
      <c r="B2" s="357" t="s">
        <v>0</v>
      </c>
      <c r="C2" s="355"/>
      <c r="D2" s="355"/>
      <c r="E2" s="591"/>
      <c r="F2" s="591"/>
      <c r="G2" s="68"/>
      <c r="H2" s="73"/>
      <c r="I2" s="572"/>
      <c r="J2" s="572"/>
      <c r="K2" s="70"/>
    </row>
    <row r="3" spans="1:11" s="69" customFormat="1" ht="18.75" customHeight="1">
      <c r="A3" s="345" t="s">
        <v>0</v>
      </c>
      <c r="B3" s="348" t="s">
        <v>2</v>
      </c>
      <c r="C3" s="348"/>
      <c r="D3" s="348"/>
      <c r="E3" s="67"/>
      <c r="F3" s="67"/>
      <c r="G3" s="68"/>
      <c r="H3" s="73"/>
      <c r="I3" s="572"/>
      <c r="J3" s="572"/>
      <c r="K3" s="70"/>
    </row>
    <row r="4" spans="1:11" s="69" customFormat="1" ht="18.75" customHeight="1">
      <c r="A4" s="345" t="s">
        <v>0</v>
      </c>
      <c r="B4" s="350" t="s">
        <v>3</v>
      </c>
      <c r="C4" s="350"/>
      <c r="D4" s="350"/>
      <c r="E4" s="74"/>
      <c r="F4" s="74"/>
      <c r="G4" s="68"/>
      <c r="H4" s="73"/>
      <c r="I4" s="572"/>
      <c r="J4" s="572"/>
      <c r="K4" s="70"/>
    </row>
    <row r="5" spans="1:11" s="69" customFormat="1" ht="18.75" customHeight="1">
      <c r="A5" s="345" t="s">
        <v>0</v>
      </c>
      <c r="B5" s="357" t="s">
        <v>0</v>
      </c>
      <c r="C5" s="355"/>
      <c r="D5" s="355"/>
      <c r="E5" s="591"/>
      <c r="F5" s="591"/>
      <c r="G5" s="68"/>
      <c r="H5" s="572"/>
      <c r="I5" s="572"/>
      <c r="J5" s="572"/>
      <c r="K5" s="70"/>
    </row>
    <row r="6" spans="1:11" s="69" customFormat="1" ht="18.75" customHeight="1">
      <c r="A6" s="345" t="s">
        <v>0</v>
      </c>
      <c r="B6" s="348" t="s">
        <v>4</v>
      </c>
      <c r="C6" s="348"/>
      <c r="D6" s="348"/>
      <c r="E6" s="67"/>
      <c r="F6" s="67"/>
      <c r="G6" s="68"/>
      <c r="H6" s="572"/>
      <c r="I6" s="572"/>
      <c r="J6" s="572"/>
      <c r="K6" s="70"/>
    </row>
    <row r="7" spans="1:11" s="69" customFormat="1" ht="18.75" customHeight="1">
      <c r="A7" s="345" t="s">
        <v>0</v>
      </c>
      <c r="B7" s="352" t="s">
        <v>0</v>
      </c>
      <c r="C7" s="352" t="s">
        <v>0</v>
      </c>
      <c r="D7" s="352" t="s">
        <v>0</v>
      </c>
      <c r="E7" s="67"/>
      <c r="F7" s="67"/>
      <c r="G7" s="68"/>
      <c r="H7" s="572"/>
      <c r="I7" s="572"/>
      <c r="J7" s="572"/>
      <c r="K7" s="70"/>
    </row>
    <row r="8" spans="1:11" s="69" customFormat="1" ht="18.75" customHeight="1">
      <c r="A8" s="345" t="s">
        <v>0</v>
      </c>
      <c r="B8" s="353" t="s">
        <v>0</v>
      </c>
      <c r="C8" s="353" t="s">
        <v>0</v>
      </c>
      <c r="D8" s="353" t="s">
        <v>0</v>
      </c>
      <c r="E8" s="67"/>
      <c r="F8" s="67"/>
      <c r="G8" s="68"/>
      <c r="H8" s="572"/>
      <c r="I8" s="572"/>
      <c r="J8" s="572"/>
      <c r="K8" s="70"/>
    </row>
    <row r="9" spans="1:11" s="69" customFormat="1" ht="18.75" customHeight="1">
      <c r="A9" s="345" t="s">
        <v>0</v>
      </c>
      <c r="B9" s="344" t="s">
        <v>42</v>
      </c>
      <c r="C9" s="569" t="str">
        <f>IF('Project Info'!C29="","",'Project Info'!C29)</f>
        <v/>
      </c>
      <c r="D9" s="571"/>
      <c r="E9" s="67"/>
      <c r="F9" s="67"/>
      <c r="G9" s="68"/>
      <c r="H9" s="572"/>
      <c r="I9" s="572"/>
      <c r="J9" s="572"/>
      <c r="K9" s="70"/>
    </row>
    <row r="10" spans="1:11" s="66" customFormat="1" ht="14.25" customHeight="1" thickBot="1">
      <c r="A10" s="346" t="s">
        <v>0</v>
      </c>
      <c r="B10" s="173" t="s">
        <v>0</v>
      </c>
      <c r="C10" s="173" t="s">
        <v>0</v>
      </c>
      <c r="D10" s="323" t="s">
        <v>0</v>
      </c>
      <c r="E10" s="568"/>
      <c r="F10" s="568"/>
      <c r="G10" s="568"/>
      <c r="H10" s="568"/>
      <c r="I10" s="568"/>
      <c r="J10" s="568"/>
      <c r="K10" s="568"/>
    </row>
    <row r="11" spans="1:11" s="66" customFormat="1">
      <c r="A11" s="346" t="s">
        <v>0</v>
      </c>
      <c r="B11" s="359" t="s">
        <v>159</v>
      </c>
      <c r="C11" s="360"/>
      <c r="D11" s="361"/>
      <c r="E11" s="568"/>
      <c r="F11" s="568"/>
      <c r="G11" s="568"/>
      <c r="H11" s="568"/>
      <c r="I11" s="568"/>
      <c r="J11" s="568"/>
      <c r="K11" s="568"/>
    </row>
    <row r="12" spans="1:11" s="66" customFormat="1" ht="17.100000000000001" customHeight="1" thickBot="1">
      <c r="A12" s="346" t="s">
        <v>0</v>
      </c>
      <c r="B12" s="362" t="s">
        <v>160</v>
      </c>
      <c r="C12" s="358"/>
      <c r="D12" s="363"/>
      <c r="E12" s="568"/>
      <c r="F12" s="568"/>
      <c r="G12" s="568"/>
      <c r="H12" s="568"/>
      <c r="I12" s="568"/>
      <c r="J12" s="568"/>
      <c r="K12" s="568"/>
    </row>
    <row r="13" spans="1:11" s="368" customFormat="1" ht="17.100000000000001" hidden="1" customHeight="1">
      <c r="A13" s="367"/>
      <c r="B13" s="503" t="s">
        <v>39</v>
      </c>
      <c r="C13" s="504" t="s">
        <v>67</v>
      </c>
      <c r="D13" s="505" t="s">
        <v>87</v>
      </c>
      <c r="E13" s="573"/>
      <c r="F13" s="573"/>
      <c r="G13" s="573"/>
      <c r="H13" s="573"/>
      <c r="I13" s="573"/>
      <c r="J13" s="573"/>
      <c r="K13" s="573"/>
    </row>
    <row r="14" spans="1:11" s="66" customFormat="1" ht="17.100000000000001" customHeight="1">
      <c r="A14" s="346" t="s">
        <v>0</v>
      </c>
      <c r="B14" s="592" t="s">
        <v>161</v>
      </c>
      <c r="C14" s="593"/>
      <c r="D14" s="594" t="str">
        <f>IFERROR(D29*('GHG Summary'!$E$13/'GHG Summary'!$E$15),"0")</f>
        <v>0</v>
      </c>
      <c r="E14" s="568"/>
      <c r="F14" s="568"/>
      <c r="G14" s="568"/>
      <c r="H14" s="568"/>
      <c r="I14" s="568"/>
      <c r="J14" s="568"/>
      <c r="K14" s="568"/>
    </row>
    <row r="15" spans="1:11" s="66" customFormat="1" ht="17.100000000000001" customHeight="1">
      <c r="A15" s="346" t="s">
        <v>0</v>
      </c>
      <c r="B15" s="595" t="s">
        <v>92</v>
      </c>
      <c r="C15" s="596"/>
      <c r="D15" s="597" t="str">
        <f>IFERROR(D30*('GHG Summary'!$E$13/'GHG Summary'!$E$15),"0")</f>
        <v>0</v>
      </c>
      <c r="E15" s="568"/>
      <c r="F15" s="568"/>
      <c r="G15" s="568"/>
      <c r="H15" s="568"/>
      <c r="I15" s="568"/>
      <c r="J15" s="568"/>
      <c r="K15" s="568"/>
    </row>
    <row r="16" spans="1:11" s="66" customFormat="1" ht="17.100000000000001" customHeight="1" thickBot="1">
      <c r="A16" s="346" t="s">
        <v>0</v>
      </c>
      <c r="B16" s="598" t="s">
        <v>93</v>
      </c>
      <c r="C16" s="599"/>
      <c r="D16" s="600" t="str">
        <f>IFERROR(D31*('GHG Summary'!$E$13/'GHG Summary'!$E$15),"0")</f>
        <v>0</v>
      </c>
      <c r="E16" s="568"/>
      <c r="F16" s="568"/>
      <c r="G16" s="568"/>
      <c r="H16" s="568"/>
      <c r="I16" s="568"/>
      <c r="J16" s="568"/>
      <c r="K16" s="568"/>
    </row>
    <row r="17" spans="1:15" s="66" customFormat="1" ht="17.100000000000001" customHeight="1">
      <c r="A17" s="346" t="s">
        <v>0</v>
      </c>
      <c r="B17" s="592" t="s">
        <v>162</v>
      </c>
      <c r="C17" s="593"/>
      <c r="D17" s="594" t="str">
        <f>IFERROR(D32*('GHG Summary'!$E$13/'GHG Summary'!$E$15),"0")</f>
        <v>0</v>
      </c>
      <c r="E17" s="568"/>
      <c r="F17" s="568"/>
      <c r="G17" s="568"/>
      <c r="H17" s="568"/>
      <c r="I17" s="568"/>
      <c r="J17" s="568"/>
      <c r="K17" s="568"/>
      <c r="L17" s="568"/>
      <c r="M17" s="568"/>
      <c r="N17" s="568"/>
      <c r="O17" s="568"/>
    </row>
    <row r="18" spans="1:15" s="66" customFormat="1" ht="17.100000000000001" customHeight="1">
      <c r="A18" s="346" t="s">
        <v>0</v>
      </c>
      <c r="B18" s="595" t="s">
        <v>95</v>
      </c>
      <c r="C18" s="596"/>
      <c r="D18" s="597" t="str">
        <f>IFERROR(D33*('GHG Summary'!$E$13/'GHG Summary'!$E$15),"0")</f>
        <v>0</v>
      </c>
      <c r="E18" s="568"/>
      <c r="F18" s="568"/>
      <c r="G18" s="568"/>
      <c r="H18" s="568"/>
      <c r="I18" s="568"/>
      <c r="J18" s="568"/>
      <c r="K18" s="568"/>
      <c r="L18" s="568"/>
      <c r="M18" s="568"/>
      <c r="N18" s="568"/>
      <c r="O18" s="568"/>
    </row>
    <row r="19" spans="1:15" s="66" customFormat="1" ht="17.100000000000001" customHeight="1" thickBot="1">
      <c r="A19" s="346" t="s">
        <v>0</v>
      </c>
      <c r="B19" s="598" t="s">
        <v>96</v>
      </c>
      <c r="C19" s="599"/>
      <c r="D19" s="600" t="str">
        <f>IFERROR(D34*('GHG Summary'!$E$13/'GHG Summary'!$E$15),"0")</f>
        <v>0</v>
      </c>
      <c r="E19" s="568"/>
      <c r="F19" s="568"/>
      <c r="G19" s="568"/>
      <c r="H19" s="568"/>
      <c r="I19" s="568"/>
      <c r="J19" s="568"/>
      <c r="K19" s="568"/>
      <c r="L19" s="568"/>
      <c r="M19" s="568"/>
      <c r="N19" s="568"/>
      <c r="O19" s="568"/>
    </row>
    <row r="20" spans="1:15" s="66" customFormat="1" ht="17.100000000000001" customHeight="1">
      <c r="A20" s="346" t="s">
        <v>0</v>
      </c>
      <c r="B20" s="601" t="s">
        <v>163</v>
      </c>
      <c r="C20" s="602"/>
      <c r="D20" s="603" t="str">
        <f>IFERROR(D35*('GHG Summary'!$E$13/'GHG Summary'!$E$15),"0")</f>
        <v>0</v>
      </c>
      <c r="E20" s="568"/>
      <c r="F20" s="568"/>
      <c r="G20" s="568"/>
      <c r="H20" s="568"/>
      <c r="I20" s="568"/>
      <c r="J20" s="568"/>
      <c r="K20" s="568"/>
      <c r="L20" s="568"/>
      <c r="M20" s="568"/>
      <c r="N20" s="568"/>
      <c r="O20" s="568"/>
    </row>
    <row r="21" spans="1:15" s="66" customFormat="1" ht="17.100000000000001" customHeight="1">
      <c r="A21" s="346" t="s">
        <v>0</v>
      </c>
      <c r="B21" s="601" t="s">
        <v>164</v>
      </c>
      <c r="C21" s="604"/>
      <c r="D21" s="597" t="str">
        <f>IFERROR(D36*('GHG Summary'!$E$13/'GHG Summary'!$E$15),"0")</f>
        <v>0</v>
      </c>
      <c r="E21" s="568"/>
      <c r="F21" s="568"/>
      <c r="G21" s="568"/>
      <c r="H21" s="568"/>
      <c r="I21" s="568"/>
      <c r="J21" s="568"/>
      <c r="K21" s="568"/>
      <c r="L21" s="568"/>
      <c r="M21" s="568"/>
      <c r="N21" s="568"/>
      <c r="O21" s="568"/>
    </row>
    <row r="22" spans="1:15" s="66" customFormat="1" ht="17.100000000000001" customHeight="1">
      <c r="A22" s="346" t="s">
        <v>0</v>
      </c>
      <c r="B22" s="595" t="s">
        <v>165</v>
      </c>
      <c r="C22" s="596"/>
      <c r="D22" s="597" t="str">
        <f>IFERROR(D37*('GHG Summary'!$E$13/'GHG Summary'!$E$15),"0")</f>
        <v>0</v>
      </c>
      <c r="E22" s="568"/>
      <c r="F22" s="568"/>
      <c r="G22" s="568"/>
      <c r="H22" s="568"/>
      <c r="I22" s="568"/>
      <c r="J22" s="568"/>
      <c r="K22" s="568"/>
      <c r="L22" s="568"/>
      <c r="M22" s="568"/>
      <c r="N22" s="568"/>
      <c r="O22" s="568"/>
    </row>
    <row r="23" spans="1:15" s="66" customFormat="1" ht="17.100000000000001" customHeight="1">
      <c r="A23" s="346" t="s">
        <v>0</v>
      </c>
      <c r="B23" s="601" t="s">
        <v>166</v>
      </c>
      <c r="C23" s="364"/>
      <c r="D23" s="605" t="str">
        <f>IFERROR(D38*('GHG Summary'!$E$13/'GHG Summary'!$E$15),"0")</f>
        <v>0</v>
      </c>
      <c r="E23" s="7"/>
      <c r="F23" s="7"/>
      <c r="G23" s="7"/>
      <c r="H23" s="7"/>
      <c r="I23" s="7"/>
      <c r="J23" s="7"/>
      <c r="K23" s="7"/>
      <c r="L23" s="7"/>
      <c r="M23" s="8"/>
      <c r="N23" s="8"/>
      <c r="O23" s="7"/>
    </row>
    <row r="24" spans="1:15" s="66" customFormat="1" ht="17.100000000000001" customHeight="1">
      <c r="A24" s="346" t="s">
        <v>0</v>
      </c>
      <c r="B24" s="595" t="s">
        <v>102</v>
      </c>
      <c r="C24" s="364"/>
      <c r="D24" s="605" t="str">
        <f>IFERROR(D39*('GHG Summary'!$E$13/'GHG Summary'!$E$15),"0")</f>
        <v>0</v>
      </c>
      <c r="E24" s="568"/>
      <c r="F24" s="568"/>
      <c r="G24" s="568"/>
      <c r="H24" s="568"/>
      <c r="I24" s="568"/>
      <c r="J24" s="568"/>
      <c r="K24" s="568"/>
      <c r="L24" s="568"/>
      <c r="M24" s="568"/>
      <c r="N24" s="568"/>
      <c r="O24" s="568"/>
    </row>
    <row r="25" spans="1:15" s="66" customFormat="1" ht="17.100000000000001" customHeight="1">
      <c r="A25" s="346" t="s">
        <v>0</v>
      </c>
      <c r="B25" s="595" t="s">
        <v>167</v>
      </c>
      <c r="C25" s="364"/>
      <c r="D25" s="605" t="str">
        <f>IFERROR(D40*('GHG Summary'!$E$13/'GHG Summary'!$E$15),"0")</f>
        <v>0</v>
      </c>
      <c r="E25" s="568"/>
      <c r="F25" s="568"/>
      <c r="G25" s="568"/>
      <c r="H25" s="568"/>
      <c r="I25" s="568"/>
      <c r="J25" s="568"/>
      <c r="K25" s="568"/>
      <c r="L25" s="568"/>
      <c r="M25" s="568"/>
      <c r="N25" s="568"/>
      <c r="O25" s="568"/>
    </row>
    <row r="26" spans="1:15" s="66" customFormat="1" ht="17.100000000000001" customHeight="1">
      <c r="A26" s="346" t="s">
        <v>0</v>
      </c>
      <c r="B26" s="601" t="s">
        <v>137</v>
      </c>
      <c r="C26" s="365"/>
      <c r="D26" s="606" t="str">
        <f>IFERROR(D41*('GHG Summary'!$E$13/'GHG Summary'!$E$15),"$0")</f>
        <v>$0</v>
      </c>
      <c r="E26" s="568"/>
      <c r="F26" s="568"/>
      <c r="G26" s="568"/>
      <c r="H26" s="568"/>
      <c r="I26" s="568"/>
      <c r="J26" s="568"/>
      <c r="K26" s="568"/>
      <c r="L26" s="568"/>
      <c r="M26" s="568"/>
      <c r="N26" s="568"/>
      <c r="O26" s="568"/>
    </row>
    <row r="27" spans="1:15" ht="17.100000000000001" customHeight="1" thickBot="1">
      <c r="A27" s="356" t="s">
        <v>0</v>
      </c>
      <c r="B27" s="369" t="s">
        <v>168</v>
      </c>
      <c r="C27" s="370"/>
      <c r="D27" s="371"/>
      <c r="E27" s="607"/>
      <c r="F27" s="607"/>
      <c r="G27" s="607"/>
      <c r="H27" s="607"/>
      <c r="I27" s="607"/>
      <c r="J27" s="607"/>
      <c r="K27" s="607"/>
      <c r="L27" s="607"/>
      <c r="M27" s="607"/>
      <c r="N27" s="607"/>
      <c r="O27" s="607"/>
    </row>
    <row r="28" spans="1:15" ht="17.100000000000001" hidden="1" customHeight="1">
      <c r="A28" s="356"/>
      <c r="B28" s="503" t="s">
        <v>39</v>
      </c>
      <c r="C28" s="504" t="s">
        <v>67</v>
      </c>
      <c r="D28" s="505" t="s">
        <v>87</v>
      </c>
      <c r="E28" s="607"/>
      <c r="F28" s="607"/>
      <c r="G28" s="607"/>
      <c r="H28" s="607"/>
      <c r="I28" s="607"/>
      <c r="J28" s="607"/>
      <c r="K28" s="607"/>
      <c r="L28" s="607"/>
      <c r="M28" s="607"/>
      <c r="N28" s="607"/>
      <c r="O28" s="607"/>
    </row>
    <row r="29" spans="1:15" ht="17.100000000000001" customHeight="1">
      <c r="A29" s="356" t="s">
        <v>0</v>
      </c>
      <c r="B29" s="592" t="s">
        <v>161</v>
      </c>
      <c r="C29" s="593"/>
      <c r="D29" s="594">
        <f>'Tree Planting-ITP'!K76+'Tree Planting-ITS'!J32+'Wood Products'!J19+Electricity!H21</f>
        <v>0</v>
      </c>
      <c r="E29" s="607"/>
      <c r="F29" s="607"/>
      <c r="G29" s="607"/>
      <c r="H29" s="607"/>
      <c r="I29" s="607"/>
      <c r="J29" s="607"/>
      <c r="K29" s="607"/>
      <c r="L29" s="607"/>
      <c r="M29" s="607"/>
      <c r="N29" s="607"/>
      <c r="O29" s="607"/>
    </row>
    <row r="30" spans="1:15" ht="17.100000000000001" customHeight="1">
      <c r="A30" s="356" t="s">
        <v>0</v>
      </c>
      <c r="B30" s="595" t="s">
        <v>92</v>
      </c>
      <c r="C30" s="596"/>
      <c r="D30" s="597">
        <f>'Tree Planting-ITP'!K77+'Tree Planting-ITS'!J33+'Wood Products'!J20+Electricity!H22</f>
        <v>0</v>
      </c>
      <c r="E30" s="607"/>
      <c r="F30" s="607"/>
      <c r="G30" s="607"/>
      <c r="H30" s="607"/>
      <c r="I30" s="607"/>
      <c r="J30" s="607"/>
      <c r="K30" s="607"/>
      <c r="L30" s="607"/>
      <c r="M30" s="607"/>
      <c r="N30" s="607"/>
      <c r="O30" s="607"/>
    </row>
    <row r="31" spans="1:15" ht="17.100000000000001" customHeight="1" thickBot="1">
      <c r="A31" s="356" t="s">
        <v>0</v>
      </c>
      <c r="B31" s="598" t="s">
        <v>93</v>
      </c>
      <c r="C31" s="599"/>
      <c r="D31" s="600">
        <f>'Tree Planting-ITP'!K78+'Tree Planting-ITS'!J34+'Wood Products'!J21+Electricity!H23</f>
        <v>0</v>
      </c>
      <c r="E31" s="607"/>
      <c r="F31" s="607"/>
      <c r="G31" s="607"/>
      <c r="H31" s="607"/>
      <c r="I31" s="607"/>
      <c r="J31" s="607"/>
      <c r="K31" s="607"/>
      <c r="L31" s="607"/>
      <c r="M31" s="607"/>
      <c r="N31" s="607"/>
      <c r="O31" s="607"/>
    </row>
    <row r="32" spans="1:15" ht="17.100000000000001" customHeight="1">
      <c r="A32" s="356" t="s">
        <v>0</v>
      </c>
      <c r="B32" s="592" t="s">
        <v>162</v>
      </c>
      <c r="C32" s="593"/>
      <c r="D32" s="594">
        <f>('Tree Planting-ITP'!K79+'Tree Planting-ITS'!J35+'Wood Products'!J19+Electricity!H21)</f>
        <v>0</v>
      </c>
      <c r="E32" s="607"/>
      <c r="F32" s="607"/>
      <c r="G32" s="607"/>
      <c r="H32" s="607"/>
      <c r="I32" s="607"/>
      <c r="J32" s="607"/>
      <c r="K32" s="607"/>
      <c r="L32" s="607"/>
      <c r="M32" s="607"/>
      <c r="N32" s="607"/>
      <c r="O32" s="607"/>
    </row>
    <row r="33" spans="1:4" ht="17.100000000000001" customHeight="1">
      <c r="A33" s="356" t="s">
        <v>0</v>
      </c>
      <c r="B33" s="595" t="s">
        <v>95</v>
      </c>
      <c r="C33" s="596"/>
      <c r="D33" s="597">
        <f>('Tree Planting-ITP'!K80+'Tree Planting-ITS'!J36+'Wood Products'!J20+Electricity!H22)</f>
        <v>0</v>
      </c>
    </row>
    <row r="34" spans="1:4" ht="17.100000000000001" customHeight="1" thickBot="1">
      <c r="A34" s="356" t="s">
        <v>0</v>
      </c>
      <c r="B34" s="598" t="s">
        <v>96</v>
      </c>
      <c r="C34" s="599"/>
      <c r="D34" s="600">
        <f>('Tree Planting-ITP'!K81+'Tree Planting-ITS'!J37+'Wood Products'!J21+Electricity!H23)</f>
        <v>0</v>
      </c>
    </row>
    <row r="35" spans="1:4" ht="17.100000000000001" customHeight="1">
      <c r="A35" s="356" t="s">
        <v>0</v>
      </c>
      <c r="B35" s="601" t="s">
        <v>163</v>
      </c>
      <c r="C35" s="602"/>
      <c r="D35" s="608">
        <f>'Tree Planting-ITP'!D70+'Tree Planting-ITS'!E26</f>
        <v>0</v>
      </c>
    </row>
    <row r="36" spans="1:4" ht="17.100000000000001" customHeight="1">
      <c r="A36" s="356" t="s">
        <v>0</v>
      </c>
      <c r="B36" s="601" t="s">
        <v>164</v>
      </c>
      <c r="C36" s="604"/>
      <c r="D36" s="597">
        <f>'Tree Planting-ITP'!K85+'Tree Planting-ITS'!J41</f>
        <v>0</v>
      </c>
    </row>
    <row r="37" spans="1:4" ht="17.100000000000001" customHeight="1">
      <c r="A37" s="356" t="s">
        <v>0</v>
      </c>
      <c r="B37" s="595" t="s">
        <v>165</v>
      </c>
      <c r="C37" s="596"/>
      <c r="D37" s="609" t="str">
        <f>IF(D36=0,"0",D36/40/'ERFs &amp; Sources'!B63)</f>
        <v>0</v>
      </c>
    </row>
    <row r="38" spans="1:4" ht="17.100000000000001" customHeight="1">
      <c r="A38" s="356" t="s">
        <v>0</v>
      </c>
      <c r="B38" s="595" t="s">
        <v>166</v>
      </c>
      <c r="C38" s="364"/>
      <c r="D38" s="605">
        <f>'Tree Planting-ITP'!K86+'Tree Planting-ITS'!J42</f>
        <v>0</v>
      </c>
    </row>
    <row r="39" spans="1:4" ht="17.100000000000001" customHeight="1">
      <c r="A39" s="356" t="s">
        <v>0</v>
      </c>
      <c r="B39" s="595" t="s">
        <v>102</v>
      </c>
      <c r="C39" s="364"/>
      <c r="D39" s="609">
        <f>'Tree Planting-ITP'!K87+'Tree Planting-ITS'!J43</f>
        <v>0</v>
      </c>
    </row>
    <row r="40" spans="1:4" ht="17.100000000000001" customHeight="1">
      <c r="A40" s="356" t="s">
        <v>0</v>
      </c>
      <c r="B40" s="595" t="s">
        <v>167</v>
      </c>
      <c r="C40" s="364"/>
      <c r="D40" s="609">
        <f>Electricity!H24</f>
        <v>0</v>
      </c>
    </row>
    <row r="41" spans="1:4" ht="17.100000000000001" customHeight="1" thickBot="1">
      <c r="A41" s="356" t="s">
        <v>0</v>
      </c>
      <c r="B41" s="598" t="s">
        <v>103</v>
      </c>
      <c r="C41" s="366"/>
      <c r="D41" s="610">
        <f>'Tree Planting-ITP'!K88+'Tree Planting-ITS'!J44+Electricity!H25</f>
        <v>0</v>
      </c>
    </row>
    <row r="42" spans="1:4">
      <c r="A42" s="611"/>
      <c r="B42" s="612"/>
      <c r="C42" s="613"/>
      <c r="D42" s="614"/>
    </row>
  </sheetData>
  <sheetProtection algorithmName="SHA-512" hashValue="Z3XQgcSCcHO2hBRs66ralxM00HrJs6wlsMEVuLkginG5BqDHCQKpBgx8X3hoaJkRccBwhI15YZdWKWqnby42dw==" saltValue="H2k2M55noNuTqqaE5RK1bA==" spinCount="100000" sheet="1" objects="1" scenarios="1"/>
  <pageMargins left="0.7" right="0.7" top="0.75" bottom="0.75" header="0.3" footer="0.3"/>
  <pageSetup scale="75" orientation="landscape" r:id="rId1"/>
  <headerFooter>
    <oddFooter>&amp;L&amp;"Avenir LT Std 55 Roman,Regular"&amp;12FINAL - January 28, 2020&amp;C&amp;"Avenir LT Std 55 Roman,Regular"&amp;12Page &amp;P of &amp;N&amp;R&amp;"Avenir LT Std 55 Roman,Regular"&amp;12Co-Benefit Summary</oddFooter>
  </headerFooter>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66"/>
    <pageSetUpPr fitToPage="1"/>
  </sheetPr>
  <dimension ref="A1:D60"/>
  <sheetViews>
    <sheetView showGridLines="0" view="pageLayout" zoomScaleNormal="100" workbookViewId="0">
      <selection activeCell="B8" sqref="B8"/>
    </sheetView>
  </sheetViews>
  <sheetFormatPr defaultColWidth="9.140625" defaultRowHeight="15"/>
  <cols>
    <col min="1" max="1" width="2.85546875" style="76" customWidth="1"/>
    <col min="2" max="2" width="30.7109375" style="76" customWidth="1"/>
    <col min="3" max="3" width="50.28515625" style="76" customWidth="1"/>
    <col min="4" max="4" width="180.140625" style="76" customWidth="1"/>
    <col min="5" max="5" width="3.140625" style="76" customWidth="1"/>
    <col min="6" max="16384" width="9.140625" style="76"/>
  </cols>
  <sheetData>
    <row r="1" spans="1:4" ht="18.75" customHeight="1">
      <c r="A1" s="242" t="s">
        <v>0</v>
      </c>
      <c r="B1" s="350" t="s">
        <v>1</v>
      </c>
      <c r="C1" s="350"/>
      <c r="D1" s="350"/>
    </row>
    <row r="2" spans="1:4" ht="18.75" customHeight="1">
      <c r="A2" s="242" t="s">
        <v>0</v>
      </c>
      <c r="B2" s="354" t="s">
        <v>0</v>
      </c>
      <c r="C2" s="378"/>
      <c r="D2" s="378"/>
    </row>
    <row r="3" spans="1:4" ht="18.75" customHeight="1">
      <c r="A3" s="242" t="s">
        <v>0</v>
      </c>
      <c r="B3" s="350" t="s">
        <v>2</v>
      </c>
      <c r="C3" s="350"/>
      <c r="D3" s="350"/>
    </row>
    <row r="4" spans="1:4" ht="18.75" customHeight="1">
      <c r="A4" s="242" t="s">
        <v>0</v>
      </c>
      <c r="B4" s="350" t="s">
        <v>3</v>
      </c>
      <c r="C4" s="350"/>
      <c r="D4" s="350"/>
    </row>
    <row r="5" spans="1:4" ht="18.75" customHeight="1">
      <c r="A5" s="242" t="s">
        <v>0</v>
      </c>
      <c r="B5" s="354" t="s">
        <v>0</v>
      </c>
      <c r="C5" s="378"/>
      <c r="D5" s="378"/>
    </row>
    <row r="6" spans="1:4" ht="18.75" customHeight="1">
      <c r="A6" s="242" t="s">
        <v>0</v>
      </c>
      <c r="B6" s="350" t="s">
        <v>4</v>
      </c>
      <c r="C6" s="350"/>
      <c r="D6" s="350"/>
    </row>
    <row r="7" spans="1:4" ht="18.75" customHeight="1">
      <c r="A7" s="242" t="s">
        <v>0</v>
      </c>
      <c r="B7" s="304" t="s">
        <v>0</v>
      </c>
      <c r="C7" s="304" t="s">
        <v>0</v>
      </c>
      <c r="D7" s="304" t="s">
        <v>0</v>
      </c>
    </row>
    <row r="8" spans="1:4" ht="18.75" customHeight="1" thickBot="1">
      <c r="A8" s="242" t="s">
        <v>0</v>
      </c>
      <c r="B8" s="21" t="s">
        <v>169</v>
      </c>
      <c r="C8" s="240" t="s">
        <v>0</v>
      </c>
      <c r="D8" s="240" t="s">
        <v>0</v>
      </c>
    </row>
    <row r="9" spans="1:4" ht="18.75" hidden="1" customHeight="1" thickBot="1">
      <c r="A9" s="242"/>
      <c r="B9" s="384" t="s">
        <v>170</v>
      </c>
      <c r="C9" s="384" t="s">
        <v>171</v>
      </c>
      <c r="D9" s="384" t="s">
        <v>172</v>
      </c>
    </row>
    <row r="10" spans="1:4" s="78" customFormat="1" ht="24.95" customHeight="1">
      <c r="A10" s="242" t="s">
        <v>0</v>
      </c>
      <c r="B10" s="385" t="s">
        <v>173</v>
      </c>
      <c r="C10" s="379" t="s">
        <v>174</v>
      </c>
      <c r="D10" s="386" t="s">
        <v>175</v>
      </c>
    </row>
    <row r="11" spans="1:4" s="78" customFormat="1" ht="25.5" customHeight="1">
      <c r="A11" s="242" t="s">
        <v>0</v>
      </c>
      <c r="B11" s="387" t="s">
        <v>173</v>
      </c>
      <c r="C11" s="380" t="s">
        <v>176</v>
      </c>
      <c r="D11" s="388" t="s">
        <v>177</v>
      </c>
    </row>
    <row r="12" spans="1:4" s="78" customFormat="1" ht="63">
      <c r="A12" s="242" t="s">
        <v>0</v>
      </c>
      <c r="B12" s="387" t="s">
        <v>173</v>
      </c>
      <c r="C12" s="380" t="s">
        <v>141</v>
      </c>
      <c r="D12" s="388" t="s">
        <v>178</v>
      </c>
    </row>
    <row r="13" spans="1:4" s="78" customFormat="1" ht="25.5" customHeight="1" thickBot="1">
      <c r="A13" s="242" t="s">
        <v>0</v>
      </c>
      <c r="B13" s="392" t="s">
        <v>173</v>
      </c>
      <c r="C13" s="393" t="s">
        <v>179</v>
      </c>
      <c r="D13" s="390" t="s">
        <v>180</v>
      </c>
    </row>
    <row r="14" spans="1:4" s="78" customFormat="1" ht="60" customHeight="1">
      <c r="A14" s="242" t="s">
        <v>0</v>
      </c>
      <c r="B14" s="340" t="s">
        <v>181</v>
      </c>
      <c r="C14" s="381" t="s">
        <v>182</v>
      </c>
      <c r="D14" s="386" t="s">
        <v>183</v>
      </c>
    </row>
    <row r="15" spans="1:4" s="78" customFormat="1" ht="69" customHeight="1">
      <c r="A15" s="242" t="s">
        <v>0</v>
      </c>
      <c r="B15" s="335" t="s">
        <v>181</v>
      </c>
      <c r="C15" s="382" t="s">
        <v>184</v>
      </c>
      <c r="D15" s="388" t="s">
        <v>185</v>
      </c>
    </row>
    <row r="16" spans="1:4" s="78" customFormat="1" ht="24.95" customHeight="1">
      <c r="A16" s="242" t="s">
        <v>0</v>
      </c>
      <c r="B16" s="335" t="s">
        <v>181</v>
      </c>
      <c r="C16" s="382" t="s">
        <v>75</v>
      </c>
      <c r="D16" s="388" t="s">
        <v>186</v>
      </c>
    </row>
    <row r="17" spans="1:4" s="78" customFormat="1" ht="24.95" customHeight="1">
      <c r="A17" s="242" t="s">
        <v>0</v>
      </c>
      <c r="B17" s="335" t="s">
        <v>181</v>
      </c>
      <c r="C17" s="382" t="s">
        <v>76</v>
      </c>
      <c r="D17" s="388" t="s">
        <v>187</v>
      </c>
    </row>
    <row r="18" spans="1:4" s="78" customFormat="1" ht="48" customHeight="1">
      <c r="A18" s="242" t="s">
        <v>0</v>
      </c>
      <c r="B18" s="335" t="s">
        <v>181</v>
      </c>
      <c r="C18" s="382" t="s">
        <v>77</v>
      </c>
      <c r="D18" s="388" t="s">
        <v>188</v>
      </c>
    </row>
    <row r="19" spans="1:4" s="78" customFormat="1" ht="63" customHeight="1">
      <c r="A19" s="242" t="s">
        <v>0</v>
      </c>
      <c r="B19" s="335" t="s">
        <v>181</v>
      </c>
      <c r="C19" s="383" t="s">
        <v>189</v>
      </c>
      <c r="D19" s="388" t="s">
        <v>190</v>
      </c>
    </row>
    <row r="20" spans="1:4" s="78" customFormat="1" ht="71.25" customHeight="1">
      <c r="A20" s="242" t="s">
        <v>0</v>
      </c>
      <c r="B20" s="335" t="s">
        <v>181</v>
      </c>
      <c r="C20" s="383" t="s">
        <v>191</v>
      </c>
      <c r="D20" s="388" t="s">
        <v>192</v>
      </c>
    </row>
    <row r="21" spans="1:4" s="78" customFormat="1" ht="69.75" customHeight="1">
      <c r="A21" s="242" t="s">
        <v>0</v>
      </c>
      <c r="B21" s="335" t="s">
        <v>181</v>
      </c>
      <c r="C21" s="383" t="s">
        <v>80</v>
      </c>
      <c r="D21" s="388" t="s">
        <v>193</v>
      </c>
    </row>
    <row r="22" spans="1:4" s="78" customFormat="1" ht="63" customHeight="1">
      <c r="A22" s="242" t="s">
        <v>0</v>
      </c>
      <c r="B22" s="335" t="s">
        <v>181</v>
      </c>
      <c r="C22" s="383" t="s">
        <v>81</v>
      </c>
      <c r="D22" s="388" t="s">
        <v>194</v>
      </c>
    </row>
    <row r="23" spans="1:4" s="78" customFormat="1" ht="63" customHeight="1">
      <c r="A23" s="242" t="s">
        <v>0</v>
      </c>
      <c r="B23" s="335" t="s">
        <v>181</v>
      </c>
      <c r="C23" s="383" t="s">
        <v>82</v>
      </c>
      <c r="D23" s="388" t="s">
        <v>195</v>
      </c>
    </row>
    <row r="24" spans="1:4" s="78" customFormat="1" ht="60" customHeight="1">
      <c r="A24" s="242" t="s">
        <v>0</v>
      </c>
      <c r="B24" s="335" t="s">
        <v>181</v>
      </c>
      <c r="C24" s="382" t="s">
        <v>85</v>
      </c>
      <c r="D24" s="388" t="s">
        <v>196</v>
      </c>
    </row>
    <row r="25" spans="1:4" s="78" customFormat="1" ht="60" customHeight="1">
      <c r="A25" s="242" t="s">
        <v>0</v>
      </c>
      <c r="B25" s="335" t="s">
        <v>181</v>
      </c>
      <c r="C25" s="382" t="s">
        <v>83</v>
      </c>
      <c r="D25" s="388" t="s">
        <v>197</v>
      </c>
    </row>
    <row r="26" spans="1:4" s="78" customFormat="1" ht="60" customHeight="1" thickBot="1">
      <c r="A26" s="242" t="s">
        <v>0</v>
      </c>
      <c r="B26" s="336" t="s">
        <v>181</v>
      </c>
      <c r="C26" s="389" t="s">
        <v>84</v>
      </c>
      <c r="D26" s="390" t="s">
        <v>198</v>
      </c>
    </row>
    <row r="27" spans="1:4" s="78" customFormat="1" ht="60" customHeight="1">
      <c r="A27" s="242" t="s">
        <v>0</v>
      </c>
      <c r="B27" s="340" t="s">
        <v>199</v>
      </c>
      <c r="C27" s="381" t="s">
        <v>182</v>
      </c>
      <c r="D27" s="386" t="s">
        <v>183</v>
      </c>
    </row>
    <row r="28" spans="1:4" s="78" customFormat="1" ht="60" customHeight="1">
      <c r="A28" s="242" t="s">
        <v>0</v>
      </c>
      <c r="B28" s="335" t="s">
        <v>199</v>
      </c>
      <c r="C28" s="382" t="s">
        <v>184</v>
      </c>
      <c r="D28" s="388" t="s">
        <v>185</v>
      </c>
    </row>
    <row r="29" spans="1:4" s="78" customFormat="1" ht="55.5" customHeight="1">
      <c r="A29" s="242" t="s">
        <v>0</v>
      </c>
      <c r="B29" s="335" t="s">
        <v>199</v>
      </c>
      <c r="C29" s="382" t="s">
        <v>106</v>
      </c>
      <c r="D29" s="388" t="s">
        <v>200</v>
      </c>
    </row>
    <row r="30" spans="1:4" s="78" customFormat="1" ht="72.75" customHeight="1">
      <c r="A30" s="242" t="s">
        <v>0</v>
      </c>
      <c r="B30" s="335" t="s">
        <v>199</v>
      </c>
      <c r="C30" s="382" t="s">
        <v>107</v>
      </c>
      <c r="D30" s="388" t="s">
        <v>201</v>
      </c>
    </row>
    <row r="31" spans="1:4" s="78" customFormat="1" ht="72" customHeight="1">
      <c r="A31" s="242" t="s">
        <v>0</v>
      </c>
      <c r="B31" s="335" t="s">
        <v>199</v>
      </c>
      <c r="C31" s="382" t="s">
        <v>108</v>
      </c>
      <c r="D31" s="388" t="s">
        <v>202</v>
      </c>
    </row>
    <row r="32" spans="1:4" s="78" customFormat="1" ht="24.95" customHeight="1">
      <c r="A32" s="242" t="s">
        <v>0</v>
      </c>
      <c r="B32" s="335" t="s">
        <v>199</v>
      </c>
      <c r="C32" s="382" t="s">
        <v>109</v>
      </c>
      <c r="D32" s="388" t="s">
        <v>203</v>
      </c>
    </row>
    <row r="33" spans="1:4" s="78" customFormat="1" ht="57" customHeight="1">
      <c r="A33" s="242" t="s">
        <v>0</v>
      </c>
      <c r="B33" s="335" t="s">
        <v>199</v>
      </c>
      <c r="C33" s="382" t="s">
        <v>204</v>
      </c>
      <c r="D33" s="388" t="s">
        <v>205</v>
      </c>
    </row>
    <row r="34" spans="1:4" s="78" customFormat="1" ht="75" customHeight="1">
      <c r="A34" s="242" t="s">
        <v>0</v>
      </c>
      <c r="B34" s="335" t="s">
        <v>199</v>
      </c>
      <c r="C34" s="382" t="s">
        <v>206</v>
      </c>
      <c r="D34" s="388" t="s">
        <v>196</v>
      </c>
    </row>
    <row r="35" spans="1:4" s="78" customFormat="1" ht="72" customHeight="1">
      <c r="A35" s="242" t="s">
        <v>0</v>
      </c>
      <c r="B35" s="335" t="s">
        <v>199</v>
      </c>
      <c r="C35" s="383" t="s">
        <v>111</v>
      </c>
      <c r="D35" s="388" t="s">
        <v>207</v>
      </c>
    </row>
    <row r="36" spans="1:4" s="78" customFormat="1" ht="71.25" customHeight="1">
      <c r="A36" s="242" t="s">
        <v>0</v>
      </c>
      <c r="B36" s="335" t="s">
        <v>199</v>
      </c>
      <c r="C36" s="383" t="s">
        <v>112</v>
      </c>
      <c r="D36" s="388" t="s">
        <v>208</v>
      </c>
    </row>
    <row r="37" spans="1:4" s="78" customFormat="1" ht="65.099999999999994" customHeight="1" thickBot="1">
      <c r="A37" s="242" t="s">
        <v>0</v>
      </c>
      <c r="B37" s="336" t="s">
        <v>199</v>
      </c>
      <c r="C37" s="394" t="s">
        <v>83</v>
      </c>
      <c r="D37" s="390" t="s">
        <v>209</v>
      </c>
    </row>
    <row r="38" spans="1:4" s="78" customFormat="1" ht="48" customHeight="1">
      <c r="A38" s="242" t="s">
        <v>0</v>
      </c>
      <c r="B38" s="340" t="s">
        <v>210</v>
      </c>
      <c r="C38" s="381" t="s">
        <v>75</v>
      </c>
      <c r="D38" s="386" t="s">
        <v>186</v>
      </c>
    </row>
    <row r="39" spans="1:4" s="78" customFormat="1" ht="48" customHeight="1">
      <c r="A39" s="242" t="s">
        <v>0</v>
      </c>
      <c r="B39" s="335" t="s">
        <v>210</v>
      </c>
      <c r="C39" s="382" t="s">
        <v>76</v>
      </c>
      <c r="D39" s="388" t="s">
        <v>187</v>
      </c>
    </row>
    <row r="40" spans="1:4" s="78" customFormat="1" ht="58.5" customHeight="1">
      <c r="A40" s="242" t="s">
        <v>0</v>
      </c>
      <c r="B40" s="335" t="s">
        <v>210</v>
      </c>
      <c r="C40" s="382" t="s">
        <v>116</v>
      </c>
      <c r="D40" s="388" t="s">
        <v>211</v>
      </c>
    </row>
    <row r="41" spans="1:4" s="78" customFormat="1" ht="54.95" customHeight="1">
      <c r="A41" s="242" t="s">
        <v>0</v>
      </c>
      <c r="B41" s="335" t="s">
        <v>210</v>
      </c>
      <c r="C41" s="382" t="s">
        <v>212</v>
      </c>
      <c r="D41" s="388" t="s">
        <v>213</v>
      </c>
    </row>
    <row r="42" spans="1:4" s="78" customFormat="1" ht="48" customHeight="1" thickBot="1">
      <c r="A42" s="242" t="s">
        <v>0</v>
      </c>
      <c r="B42" s="336" t="s">
        <v>210</v>
      </c>
      <c r="C42" s="389" t="s">
        <v>214</v>
      </c>
      <c r="D42" s="390" t="s">
        <v>215</v>
      </c>
    </row>
    <row r="43" spans="1:4" s="78" customFormat="1" ht="30" customHeight="1">
      <c r="A43" s="242" t="s">
        <v>0</v>
      </c>
      <c r="B43" s="342" t="s">
        <v>216</v>
      </c>
      <c r="C43" s="192" t="s">
        <v>75</v>
      </c>
      <c r="D43" s="391" t="s">
        <v>186</v>
      </c>
    </row>
    <row r="44" spans="1:4" s="78" customFormat="1" ht="30" customHeight="1">
      <c r="A44" s="242" t="s">
        <v>0</v>
      </c>
      <c r="B44" s="335" t="s">
        <v>216</v>
      </c>
      <c r="C44" s="382" t="s">
        <v>76</v>
      </c>
      <c r="D44" s="388" t="s">
        <v>187</v>
      </c>
    </row>
    <row r="45" spans="1:4" s="78" customFormat="1" ht="78.75" customHeight="1">
      <c r="A45" s="242" t="s">
        <v>0</v>
      </c>
      <c r="B45" s="335" t="s">
        <v>216</v>
      </c>
      <c r="C45" s="382" t="s">
        <v>130</v>
      </c>
      <c r="D45" s="388" t="s">
        <v>217</v>
      </c>
    </row>
    <row r="46" spans="1:4" s="78" customFormat="1" ht="74.25" customHeight="1">
      <c r="A46" s="242" t="s">
        <v>0</v>
      </c>
      <c r="B46" s="335" t="s">
        <v>216</v>
      </c>
      <c r="C46" s="382" t="s">
        <v>131</v>
      </c>
      <c r="D46" s="388" t="s">
        <v>218</v>
      </c>
    </row>
    <row r="47" spans="1:4" s="78" customFormat="1" ht="74.25" customHeight="1">
      <c r="A47" s="242" t="s">
        <v>0</v>
      </c>
      <c r="B47" s="335" t="s">
        <v>216</v>
      </c>
      <c r="C47" s="382" t="s">
        <v>219</v>
      </c>
      <c r="D47" s="388" t="s">
        <v>220</v>
      </c>
    </row>
    <row r="48" spans="1:4" s="78" customFormat="1" ht="74.25" customHeight="1" thickBot="1">
      <c r="A48" s="242" t="s">
        <v>0</v>
      </c>
      <c r="B48" s="336" t="s">
        <v>216</v>
      </c>
      <c r="C48" s="389" t="s">
        <v>221</v>
      </c>
      <c r="D48" s="390" t="s">
        <v>222</v>
      </c>
    </row>
    <row r="49" spans="1:4">
      <c r="A49" s="19"/>
      <c r="B49" s="19"/>
      <c r="C49" s="19"/>
      <c r="D49" s="19"/>
    </row>
    <row r="51" spans="1:4">
      <c r="A51" s="19"/>
      <c r="B51" s="79"/>
      <c r="C51" s="79"/>
      <c r="D51" s="79"/>
    </row>
    <row r="52" spans="1:4">
      <c r="A52" s="19"/>
      <c r="B52" s="79"/>
      <c r="C52" s="79"/>
      <c r="D52" s="79"/>
    </row>
    <row r="53" spans="1:4">
      <c r="A53" s="19"/>
      <c r="B53" s="19"/>
      <c r="C53" s="19"/>
      <c r="D53" s="19"/>
    </row>
    <row r="54" spans="1:4">
      <c r="A54" s="19"/>
      <c r="B54" s="19"/>
      <c r="C54" s="19"/>
      <c r="D54" s="19"/>
    </row>
    <row r="55" spans="1:4">
      <c r="A55" s="19"/>
      <c r="B55" s="19"/>
      <c r="C55" s="19"/>
      <c r="D55" s="19"/>
    </row>
    <row r="56" spans="1:4">
      <c r="A56" s="19"/>
      <c r="B56" s="19"/>
      <c r="C56" s="19"/>
      <c r="D56" s="19"/>
    </row>
    <row r="57" spans="1:4">
      <c r="A57" s="19"/>
      <c r="B57" s="19"/>
      <c r="C57" s="19"/>
      <c r="D57" s="19"/>
    </row>
    <row r="58" spans="1:4">
      <c r="A58" s="19"/>
      <c r="B58" s="19"/>
      <c r="C58" s="19"/>
      <c r="D58" s="19"/>
    </row>
    <row r="59" spans="1:4">
      <c r="A59" s="19"/>
      <c r="B59" s="19"/>
      <c r="C59" s="19"/>
      <c r="D59" s="19"/>
    </row>
    <row r="60" spans="1:4">
      <c r="A60" s="19"/>
      <c r="B60" s="19"/>
    </row>
  </sheetData>
  <sheetProtection algorithmName="SHA-512" hashValue="NmZfQaYYcfPbQACquZzNBd5Y2v/kgfkuFR9ShYMvhXvlfKc6Gu+pz9JnqufOBVTIjWwkwtGDqZ7eZNSgekU0/w==" saltValue="gURZ46x2Gfw/SJHLSZEjuQ==" spinCount="100000" sheet="1" objects="1" scenarios="1"/>
  <pageMargins left="0.5" right="0.5" top="0.5" bottom="0.5" header="0.3" footer="0.3"/>
  <pageSetup scale="31" orientation="portrait" r:id="rId1"/>
  <headerFooter>
    <oddFooter>&amp;L&amp;"Avenir LT Std 55 Roman,Regular"&amp;12FINAL - January 28, 2020&amp;C&amp;"Avenir LT Std 55 Roman,Regular"&amp;12Page &amp;P of &amp;N&amp;R&amp;"Avenir LT Std 55 Roman,Regular"&amp;12Definitions</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carb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Jessica V. Bede</dc:creator>
  <cp:keywords/>
  <dc:description/>
  <cp:lastModifiedBy>Craig, Kelsey@ARB</cp:lastModifiedBy>
  <cp:revision/>
  <dcterms:created xsi:type="dcterms:W3CDTF">2015-06-16T15:51:10Z</dcterms:created>
  <dcterms:modified xsi:type="dcterms:W3CDTF">2024-02-29T05:23:51Z</dcterms:modified>
  <cp:category/>
  <cp:contentStatus/>
</cp:coreProperties>
</file>